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codeName="ThisWorkbook" defaultThemeVersion="124226"/>
  <mc:AlternateContent xmlns:mc="http://schemas.openxmlformats.org/markup-compatibility/2006">
    <mc:Choice Requires="x15">
      <x15ac:absPath xmlns:x15ac="http://schemas.microsoft.com/office/spreadsheetml/2010/11/ac" url="https://fcogovuk-my.sharepoint.com/personal/rachna_bhatnagar_fcdo_gov_uk/Documents/Documents/1CPET/ART/PCEP/DevTracker docs/"/>
    </mc:Choice>
  </mc:AlternateContent>
  <xr:revisionPtr revIDLastSave="0" documentId="8_{71EFDFCA-7BC4-4785-B38F-0BAD7727DBF2}" xr6:coauthVersionLast="47" xr6:coauthVersionMax="47" xr10:uidLastSave="{00000000-0000-0000-0000-000000000000}"/>
  <bookViews>
    <workbookView xWindow="-110" yWindow="-110" windowWidth="19420" windowHeight="10300" xr2:uid="{00000000-000D-0000-FFFF-FFFF00000000}"/>
  </bookViews>
  <sheets>
    <sheet name="Template" sheetId="1" r:id="rId1"/>
    <sheet name="2024 - 2025 targets" sheetId="5" state="hidden" r:id="rId2"/>
    <sheet name="Change frame" sheetId="3" r:id="rId3"/>
    <sheet name="Guidance Notes"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2" i="1" l="1"/>
  <c r="J192" i="1"/>
  <c r="I192" i="1"/>
  <c r="H192" i="1"/>
  <c r="K187" i="1"/>
  <c r="J187" i="1"/>
  <c r="I187" i="1"/>
  <c r="H187" i="1"/>
  <c r="K124" i="1"/>
  <c r="J124" i="1"/>
  <c r="I124" i="1"/>
  <c r="H124" i="1"/>
  <c r="K118" i="1"/>
  <c r="J118" i="1"/>
  <c r="I118" i="1"/>
  <c r="H118" i="1"/>
  <c r="H112" i="1"/>
  <c r="K70" i="1"/>
  <c r="J70" i="1"/>
  <c r="I70" i="1"/>
  <c r="H70" i="1"/>
  <c r="K64" i="1"/>
  <c r="J64" i="1"/>
  <c r="I64" i="1"/>
  <c r="H64" i="1"/>
  <c r="K54" i="1"/>
  <c r="J54" i="1"/>
  <c r="I54" i="1"/>
  <c r="H54" i="1"/>
  <c r="F98" i="1" l="1"/>
  <c r="F92" i="1"/>
  <c r="F91" i="1"/>
  <c r="I97" i="1" l="1"/>
  <c r="J97" i="1" s="1"/>
  <c r="H97" i="1"/>
  <c r="G97" i="1"/>
  <c r="F97" i="1"/>
  <c r="E97" i="1"/>
  <c r="E65" i="5" l="1"/>
  <c r="E60" i="5"/>
  <c r="E39" i="5"/>
  <c r="E8" i="5" s="1"/>
  <c r="E10" i="5" l="1"/>
  <c r="E78" i="5" l="1"/>
  <c r="E66" i="5"/>
  <c r="E68" i="5" s="1"/>
  <c r="E50" i="5"/>
</calcChain>
</file>

<file path=xl/sharedStrings.xml><?xml version="1.0" encoding="utf-8"?>
<sst xmlns="http://schemas.openxmlformats.org/spreadsheetml/2006/main" count="1362" uniqueCount="356">
  <si>
    <t>Please refer to the Guidance Notes tab for advice on completing the various fields in the logframe.</t>
  </si>
  <si>
    <t>Please refer to the Results Framework Prof Guide for broader information on the logframe approach</t>
  </si>
  <si>
    <t>PROJECT TITLE</t>
  </si>
  <si>
    <t> </t>
  </si>
  <si>
    <t>IMPACT</t>
  </si>
  <si>
    <t>Impact Indicator 1</t>
  </si>
  <si>
    <t>Baseline</t>
  </si>
  <si>
    <t>Apr 2023 - Mar 2024</t>
  </si>
  <si>
    <t>Apr 2024 - Mar 2025</t>
  </si>
  <si>
    <t>Apr 2025 - Mar 2026</t>
  </si>
  <si>
    <t>Apr 2026 - Mar 2027</t>
  </si>
  <si>
    <t>Apr 2027 - Mar 2028</t>
  </si>
  <si>
    <t>Apr 2028 - Mar 2029</t>
  </si>
  <si>
    <t>Mar 2029 - Apr 2030</t>
  </si>
  <si>
    <t>Definition</t>
  </si>
  <si>
    <t>Unit</t>
  </si>
  <si>
    <t>Disaggregation</t>
  </si>
  <si>
    <t xml:space="preserve">Frequency </t>
  </si>
  <si>
    <t>Explanatory note (inclusive of assumptions and risks)</t>
  </si>
  <si>
    <t xml:space="preserve">PNG’s national electrification targets are met and six Pacific Small Island Developing States (PSIDS) are more likely to achieve their green energy transition. </t>
  </si>
  <si>
    <t> Contribution towards GoPNG electrification goal (70% by 2030)</t>
  </si>
  <si>
    <t>Planned</t>
  </si>
  <si>
    <t>NA</t>
  </si>
  <si>
    <t xml:space="preserve">Additional number of people with improved access to off-grid energy at the household-level through FCDO funded PK grants divided by the total population of PNG </t>
  </si>
  <si>
    <t>Percentage of total PNG population</t>
  </si>
  <si>
    <t>gender, disability status</t>
  </si>
  <si>
    <t>Annual</t>
  </si>
  <si>
    <r>
      <t xml:space="preserve">1. Indicator 1a for Outcome 4 is the numerator. This value focuses on people benefiting through household-level access to energy. The official census data is the denominator to measure contribution towards electrification.
2. It is assumed that the National Statistical Office will finalise and publish the results of the national census in 2024. In the event of delays, the 2011 Census figures will have to be considered and a population growth rate constant will have to be assumed.
3. All Pawarim Komuniti activities to date operate in rural environments. This assumption is expected to hold.
4. GoPNG target is to connect 70% of the population to electricity by 2030. </t>
    </r>
    <r>
      <rPr>
        <sz val="10"/>
        <color rgb="FFFF0000"/>
        <rFont val="Arial"/>
        <family val="2"/>
      </rPr>
      <t>It is assumed that solar products that qualify for IFC Tier 1 or above (see Outcome 4 Indicator 1 below) will also be eligable to contribute towards GoPNG's electrification target that was set by the Papua New Guinea Electrification Partnership.</t>
    </r>
  </si>
  <si>
    <t>Achieved</t>
  </si>
  <si>
    <t>Source</t>
  </si>
  <si>
    <t> Installer installation record</t>
  </si>
  <si>
    <t>Impact Indicator 2</t>
  </si>
  <si>
    <t xml:space="preserve">Increased amount of funding available to PSIDS to deliver NDC amnbitions. </t>
  </si>
  <si>
    <t>OUTCOME 1</t>
  </si>
  <si>
    <t>Outcome 1 Indicator 1</t>
  </si>
  <si>
    <t>Assumptions</t>
  </si>
  <si>
    <t>Increased energy access to rural households and organisations through off-grid household solar energy</t>
  </si>
  <si>
    <t>Additional number of people with improved access to off-grid energy at the household-level through FCDO funded PK grants (ESIP)</t>
  </si>
  <si>
    <t xml:space="preserve">Number of individuals </t>
  </si>
  <si>
    <t>Absolute number of people</t>
  </si>
  <si>
    <t>Gender, 
disability status, adult vs non-adult</t>
  </si>
  <si>
    <t xml:space="preserve">Quarterly </t>
  </si>
  <si>
    <t>1. Indicator 1a s is aligned to IFC KPI 2 indicator ‘2.1) Number of people with improved access to clean energy as a result of ICF’ – specifically ‘Number of people with improved access to clean electricity (2.1.2)’ – noting IFC Tier 1 or above product requirements . Beneficiaries that only indirectly benefit from access to clean electricity at community facilities such as a medical aid post will not be counted in this indicator.  (Tier 1 services: Medium bright light and, if possible, limited radio use and telephone charging. Typical system: Pico Photovoltaic (incl. solar lanterns), battery charging station)
2. Men, women, boys, girls disaggregation is feasible. Due to a large number of people not knowing their birth years, the age ranges are not feasible. 
3. Indicator is aligned to ESIP Energy indicator ‘# of people directly benefitting from improved energy infrastructure (reach)’</t>
  </si>
  <si>
    <t>Number of households</t>
  </si>
  <si>
    <t>Absolute number of households</t>
  </si>
  <si>
    <t>Male vs female headed</t>
  </si>
  <si>
    <t xml:space="preserve">Only households that attribute increased household income to off-grid electrification will be counted in this indicator. </t>
  </si>
  <si>
    <t>Outcome 1 Indicator 2</t>
  </si>
  <si>
    <t>Additional number of households with improved access to off-grid household solar energy through FCDO funded PK grants (ESIP)</t>
  </si>
  <si>
    <t>Outcome 1 Indicator 3</t>
  </si>
  <si>
    <t>Additional number of community facilities with improved access to off-grid energy through FCDO funded PK grants (ESIP)</t>
  </si>
  <si>
    <t>Number of community facilities, such as medical aid posts, schools, churches, benefitting from new off-grid energy connections or energy services such as solar street lighting as a result of the FCDO PK grant</t>
  </si>
  <si>
    <t>Absolute number of community facilities</t>
  </si>
  <si>
    <t>By type of community facility (health, education, social, faith, other)</t>
  </si>
  <si>
    <t>1. This is aligned to IFC KPI 2 indicator ‘2.2) Number of social institutions with improved access to clean energy as a result of ICF</t>
  </si>
  <si>
    <t>Outcome 1 Indicator 4</t>
  </si>
  <si>
    <t>Additional number of schools with access to clean electricity. (TCA project) (ESIP)</t>
  </si>
  <si>
    <t>OUTCOME 2</t>
  </si>
  <si>
    <t>Outcome 2 Indicator 1</t>
  </si>
  <si>
    <t> Improved economic outcomes for beneficiaries of electricty access</t>
  </si>
  <si>
    <t> % of beneficiary households who experience energy cost savings from FCDO funded projects (ESIP)</t>
  </si>
  <si>
    <t>Cost savings and increaed income are not outweighed by inflation and other increased cost of living pressures</t>
  </si>
  <si>
    <t>Number of beneficiary households experiencing reduced energy costs divided by the total number of beneficiary households funded by the FCDO PK grant</t>
  </si>
  <si>
    <t>Percentage of PK beneficiary households</t>
  </si>
  <si>
    <t>Energy cost savings may be derived by change in household self-reported expenditure on items such as:
•	Kerosene fuel for lighting
•	Dry-cell batteries for lighting
•	Mobile phone charging services
Given the strong linkage between off-grid electrification and energy cost savings documented above, it will be assumed that all energy cost savings are attributable to the FCDO project.</t>
  </si>
  <si>
    <t> Baseline and Endline survey</t>
  </si>
  <si>
    <t>Outcome 2 Indicator 2</t>
  </si>
  <si>
    <t> % of beneficiary households who experience increased household income from FCDO funded projects (ESIP)</t>
  </si>
  <si>
    <t>Number of beneficiary households experiencing increased household income divided by the total number of beneficiary households funded by the FCDO PK grant</t>
  </si>
  <si>
    <t>Outcome 2 Indicator 3</t>
  </si>
  <si>
    <t> % of beneficiary households who report increased business activity from FCDO funded projects (ESIP)</t>
  </si>
  <si>
    <t>Number of beneficiary households who report starting a new business or the growth of an existing business divided by the total number of beneficiary households funded by the FCDO PK grant</t>
  </si>
  <si>
    <t>Only households that attribute the new business or increased business growth to project-related activities will be counted in this indicator.</t>
  </si>
  <si>
    <t>Outcome 2 Indicator 4</t>
  </si>
  <si>
    <t>Amount of additional finance mobilised for clean energy access in PSIDS countries (Camco)</t>
  </si>
  <si>
    <t>Planned (mUSD)</t>
  </si>
  <si>
    <t>OUTCOME 3</t>
  </si>
  <si>
    <t>Outcome 3 Indicator 1</t>
  </si>
  <si>
    <t>Improved ecological outcomes for communities</t>
  </si>
  <si>
    <t xml:space="preserve"># communities reporting one or more ecological benefits. </t>
  </si>
  <si>
    <t>TBC - Still waiting on scope to firm up with the contractor who will deliver the project. If needed we can provide a conservative target.</t>
  </si>
  <si>
    <t>E-waste from renewable energy products are appropriately managed at time of disposal</t>
  </si>
  <si>
    <t>Number of beneficiary villages experiencing any combination of ecological benefits (as defined in the explanatory note to the right)</t>
  </si>
  <si>
    <t xml:space="preserve">Absolute number of communities </t>
  </si>
  <si>
    <t>1. Ecological benefits:
•	Reduced timber/bamboo harvesting
•	Reduced disposal of dry-cell batteries into the environment
•	Reduced greenhouse gas emissions from reduced kerosene, diesel and timber fuel for lighting and energy.</t>
  </si>
  <si>
    <t>Interview with community representatives</t>
  </si>
  <si>
    <t>Outcome 3 Indicator 2</t>
  </si>
  <si>
    <t>Amount of funding generated for resilient energy infrastructure in PSIDS countries (Camco)</t>
  </si>
  <si>
    <t>Outcome 3 Indicator 3</t>
  </si>
  <si>
    <t xml:space="preserve">Annual greenhouse gas emissions avoided as a result of improved green energy access in PSIDS countries (Camco) </t>
  </si>
  <si>
    <t>Planned (tCO2)</t>
  </si>
  <si>
    <t>OUTCOME 4</t>
  </si>
  <si>
    <t>Outcome 4 Indicator 1</t>
  </si>
  <si>
    <t>Improved social outcomes for beneficiaries</t>
  </si>
  <si>
    <t>% of beneficiary households who experience improved social outcomes from FCDO funded projects (ESIP)</t>
  </si>
  <si>
    <t>Number of beneficiary households experiencing improvements attributable to the FCDO funded PK grant in any of the social benefit areas (as defined in the explanatory note to the right) divided by the total number of beneficiary households funded by grant</t>
  </si>
  <si>
    <t>By type of social benefit received</t>
  </si>
  <si>
    <t>1. Social benefits:
•	Improved freedom for women and girls at night
•	Increased perception of safety both inside and outside the home at night
•	Increased social activity at night (meetings, socialising)
•	Increased reading and study time at night for students
•	Improved and more convenient care provided to infants, elderly and sick family members.
•	Increased ease of communication through free mobile phone charging service
2. Baseline survey measuring the pre-FCDO funding perception of social benefits in target communities is highly advisable. Costs can be high and a separate earmarked budget for such a baseline might need to be established</t>
  </si>
  <si>
    <t>Baseline survey Endline survey</t>
  </si>
  <si>
    <t>Outcome 4 Indicator 2</t>
  </si>
  <si>
    <t>Job creation in supported DPs (Camco)</t>
  </si>
  <si>
    <t>INPUTS (£)</t>
  </si>
  <si>
    <t>FCDO (£)</t>
  </si>
  <si>
    <t>Govt (£)</t>
  </si>
  <si>
    <t>Other (£)</t>
  </si>
  <si>
    <t>Total (£)</t>
  </si>
  <si>
    <t>FCDO SHARE (%)</t>
  </si>
  <si>
    <t>INPUTS (HR)</t>
  </si>
  <si>
    <t>FCDO (FTEs)</t>
  </si>
  <si>
    <t>OUTPUT 1</t>
  </si>
  <si>
    <t>Output Indicator 1.1</t>
  </si>
  <si>
    <t> Increased off-grid energy access in rural off-grid communities</t>
  </si>
  <si>
    <t>Additional number of renewable energy products installed by FCDO funded PK grants.(ESIP)</t>
  </si>
  <si>
    <t xml:space="preserve"># renewable energy products installed at or above a Tier 1 system for electrification - Medium bright light and, if possible, limited radio use and telephone charging – typically Pico Photovoltaic (incl. solar lanterns), battery charging station </t>
  </si>
  <si>
    <t>Absolute number of products</t>
  </si>
  <si>
    <t>by project, by product type, by province, by facility type (health, education, social, faith, other)</t>
  </si>
  <si>
    <t>Quarterly</t>
  </si>
  <si>
    <t> Installer installation record; Renewable energy product stocktake</t>
  </si>
  <si>
    <t>Output Indicator 1.2</t>
  </si>
  <si>
    <t>Additional clean electricity capacity installed (MW or KW equivalent) (ESIP)</t>
  </si>
  <si>
    <t>Planned (PK)</t>
  </si>
  <si>
    <t>0.14 MW</t>
  </si>
  <si>
    <t>400kW</t>
  </si>
  <si>
    <t xml:space="preserve">Total number of additional Megawatt nameplate capacity installed as a result of the FCDO PK grant </t>
  </si>
  <si>
    <t>MW</t>
  </si>
  <si>
    <t>This aligns with:
•	ICF KPI 7 - Installed capacity of clean energy as a result of International Climate Finance (MW)
•	ESIP energy indicator: Additional MW of renewable energy installed
Off-grid renewable energy products supported by ESIP’s Off-grid program are typically small in size and therefore the installed capacity when measured as Megawatts will also be very small.</t>
  </si>
  <si>
    <t>Planned (TIDES) MW</t>
  </si>
  <si>
    <t> Installer installation record; Renewable energy product specification</t>
  </si>
  <si>
    <t>Output Indicator 1.3</t>
  </si>
  <si>
    <t>Cost (AUD) per solar system installed (ESIP)</t>
  </si>
  <si>
    <t xml:space="preserve">Total project cost (inclusive of procurement, distribtuion, installation, monitoring and partner administration and management fees, proportion of ESIP off-grid team staff costs and ESIP cross-cutting team (GEDSI, CCDR, Locally Led Development, MEL) costs as per recorded spend against specific tasking notes/projects)  divided by the number of solar systems (household, community or solar street lights) installed. </t>
  </si>
  <si>
    <t>Cost (AUD) per solar system installed</t>
  </si>
  <si>
    <t>by project, by product type, by province</t>
  </si>
  <si>
    <t>Value for Money (VfM) indicator to explore the average cost of installing a solar system</t>
  </si>
  <si>
    <t>Project costs (solar system procurement, distribution &amp; installation costs). Installation records.</t>
  </si>
  <si>
    <t>Output Indicator 1.4</t>
  </si>
  <si>
    <t>Examples of Value for Money delivered by ESIP and partners (ESIP)</t>
  </si>
  <si>
    <t>Short examples documented in narrative that explain how ESIP and partners are delivering Value for Money (efficiency, qality)</t>
  </si>
  <si>
    <t>Examples</t>
  </si>
  <si>
    <t>Whilst this indicator sits within an output related to increased off-grid energy access, the examples of VfM explored may be more general in nature across the entire project. For example, VfM delivered through changes to procurement, logistics or delivery approach. Where relevant, this will explore VfM through FCDO's VfM Framework will be used to categorise and explore examples looking at: Economy; Efficiency; Effectiveness; Cost-effectivness; and Equity.</t>
  </si>
  <si>
    <t>ESIP off-grid quarterly reports. Off-grid partner quarterly reports.</t>
  </si>
  <si>
    <t>Output Indicator 1.5</t>
  </si>
  <si>
    <t>Number of people connected for the first time to electricity across six PSIDS (Camco)</t>
  </si>
  <si>
    <t>Output Indicator 1.6</t>
  </si>
  <si>
    <t>Amount of investment/funding committed towards clean energy/electricity projects from TIDES (mUSD) (Camco)</t>
  </si>
  <si>
    <t>Output Indicator 1.7</t>
  </si>
  <si>
    <t>Number of clean energy/electricty project developers supported by TIDES across PSIDS countries. (Camco)</t>
  </si>
  <si>
    <t>IMPACT WEIGHTING (%)</t>
  </si>
  <si>
    <t>OUTPUT 2</t>
  </si>
  <si>
    <t>Output Indicator 2.1</t>
  </si>
  <si>
    <t>Sustainability of the increased off-grid energy access in rural off-grid communities</t>
  </si>
  <si>
    <t>Number of beneficiaries trained to maintain and sustain the off-grid hardware</t>
  </si>
  <si>
    <t>Additional people trained in renewable energy product maintenance</t>
  </si>
  <si>
    <t>by gender</t>
  </si>
  <si>
    <t>quarterly</t>
  </si>
  <si>
    <t>1. Currently collected by PK, but not listed as an official ESIP Energy sector indicator.</t>
  </si>
  <si>
    <t>440 (168 females, 168 males)</t>
  </si>
  <si>
    <t>Grantee reports / Training attendance records</t>
  </si>
  <si>
    <t>Output Indicator 2.2</t>
  </si>
  <si>
    <t>Number of people benefiting from capacity building in grant management (PK)</t>
  </si>
  <si>
    <t>Number of people benefitting from locally led development activities that aim to build grantee capacity in HSE, GEDSI, MEL or project management)</t>
  </si>
  <si>
    <t>By gender and disability status</t>
  </si>
  <si>
    <t>Aligned to ESIP Energy indicator ‘Number of staff/contractors (people) benefiting from capacity building activities’</t>
  </si>
  <si>
    <t>Training attendance records</t>
  </si>
  <si>
    <t>OUTPUT 3</t>
  </si>
  <si>
    <t>Output Indicator 3.1</t>
  </si>
  <si>
    <t>E-waste management model piloted</t>
  </si>
  <si>
    <t>E-waste case study developed</t>
  </si>
  <si>
    <t>No e-waste case study</t>
  </si>
  <si>
    <t>TBC - pending delivery of FCDO E-waste study. ESIP case study likely to be planned and deveoped in the subsequent year (2025 - 2026).</t>
  </si>
  <si>
    <t>E-waste in this context refers to project solar kits and solar street lights that are inappropriately managed or disposed of into the natural environment.</t>
  </si>
  <si>
    <t>Case study</t>
  </si>
  <si>
    <t>One-off</t>
  </si>
  <si>
    <t>A case study featuring the program’s e-waste management model will be developed and published</t>
  </si>
  <si>
    <r>
      <rPr>
        <b/>
        <sz val="9"/>
        <rFont val="Arial"/>
        <family val="2"/>
      </rPr>
      <t>Met</t>
    </r>
    <r>
      <rPr>
        <sz val="9"/>
        <rFont val="Arial"/>
        <family val="2"/>
      </rPr>
      <t xml:space="preserve"> - a high quality and strategically aligned E-waste study by PWC developed &amp; presented to FCDO in March 2025</t>
    </r>
  </si>
  <si>
    <t>Website link to published case study</t>
  </si>
  <si>
    <t>OUTPUT 4</t>
  </si>
  <si>
    <t>Output Indicator 4.1</t>
  </si>
  <si>
    <t>Off-grid projects funded by FCDO</t>
  </si>
  <si>
    <t>Number of FCDO-funded off-grid projects</t>
  </si>
  <si>
    <t># projects funded by FCDO</t>
  </si>
  <si>
    <t>Absolute number of projects</t>
  </si>
  <si>
    <t>by grantee, by project type, by province, by status – planning, implementation or completed</t>
  </si>
  <si>
    <t> PK grants administration spreadsheet</t>
  </si>
  <si>
    <t>OUTPUT 5</t>
  </si>
  <si>
    <t>Output Indicator 5.1</t>
  </si>
  <si>
    <t>Grantees capacity building activities delivered</t>
  </si>
  <si>
    <t xml:space="preserve">Number of capacity building activities delivered (PK) </t>
  </si>
  <si>
    <t>Number of locally led development activities that aim to build grantee capacity in HSE, GEDSI, MEL, project management, technical capacity)</t>
  </si>
  <si>
    <t xml:space="preserve">Absolute number of capacity building activities </t>
  </si>
  <si>
    <t>By type of the capacity building activity</t>
  </si>
  <si>
    <t>Capacity building activity tracker</t>
  </si>
  <si>
    <t>OUTPUT 6</t>
  </si>
  <si>
    <t>Output Indicator 6.1</t>
  </si>
  <si>
    <t xml:space="preserve">Activities delivered to ensure diversity and equity in green energy transition. </t>
  </si>
  <si>
    <t>Amount of investment committed from TIDES to renewable energy projects that are in line 2X GLI (Gender Lens Investing framework) in mUSD</t>
  </si>
  <si>
    <t>Output Indicator 6.2</t>
  </si>
  <si>
    <t> Number of renewable energy project developers supported with female representation in ownership and senior management.</t>
  </si>
  <si>
    <t>Output Indicator 6.3</t>
  </si>
  <si>
    <t>Number of DPs with Pacific representation in ownership and senior management positions of DP</t>
  </si>
  <si>
    <t># people benefiting (from outcome 4)</t>
  </si>
  <si>
    <t>2011 census population</t>
  </si>
  <si>
    <t>Total</t>
  </si>
  <si>
    <t>beneficiaries, based on # households x  household size estimate from 2011 for target District</t>
  </si>
  <si>
    <t>PNG 2011 census population</t>
  </si>
  <si>
    <t>% population</t>
  </si>
  <si>
    <r>
      <t xml:space="preserve">Round down to </t>
    </r>
    <r>
      <rPr>
        <b/>
        <sz val="10"/>
        <rFont val="Arial"/>
        <family val="2"/>
      </rPr>
      <t xml:space="preserve">.4% </t>
    </r>
    <r>
      <rPr>
        <sz val="10"/>
        <rFont val="Arial"/>
        <family val="2"/>
      </rPr>
      <t>to account for increaed population growth in urban areas that will likely show up in future census.. Whilst populate growth will likely increase in all areas in next census, growth will be higher in urban areas.</t>
    </r>
  </si>
  <si>
    <t xml:space="preserve"> % of beneficiary households who experience energy cost savings from FCDO funded projects </t>
  </si>
  <si>
    <t>Remaining 30% may either have their full energy needs met by existing solar system, OR they are low socioeconomic and do not spend money on batteries / phone charging.</t>
  </si>
  <si>
    <t>New Ireland</t>
  </si>
  <si>
    <t>increased household income</t>
  </si>
  <si>
    <t xml:space="preserve"> % of beneficiary households who experience increased household income from FCDO funded projects </t>
  </si>
  <si>
    <t>KTF report approx 1/3 of households use the light to increase production / sell at night</t>
  </si>
  <si>
    <t>increased business income</t>
  </si>
  <si>
    <t xml:space="preserve"> % of beneficiary households who report increased business activity from FCDO funded projects </t>
  </si>
  <si>
    <t xml:space="preserve">I think this is going to be the same as indicator 2. </t>
  </si>
  <si>
    <t># communities</t>
  </si>
  <si>
    <t>TBC - Don't have this data from KTF as yet.</t>
  </si>
  <si>
    <t>Social outcomes</t>
  </si>
  <si>
    <t xml:space="preserve">% of beneficiary households who experience improved social outcomes from FCDO funded projects </t>
  </si>
  <si>
    <t>Use 2011 household size to get an estimate x # households</t>
  </si>
  <si>
    <t xml:space="preserve">Additional number of people with improved access to off-grid energy at the household-level through FCDO funded PK grants </t>
  </si>
  <si>
    <t>New</t>
  </si>
  <si>
    <t>Namatanai  household size was 6.7 people / hh in 2011. Round down to 6</t>
  </si>
  <si>
    <t># households</t>
  </si>
  <si>
    <t xml:space="preserve"> Additional number of households with improved access to off-grid household solar energy through FCDO funded PK grants </t>
  </si>
  <si>
    <t>Outcome 4 Indicator 3</t>
  </si>
  <si>
    <t># community facilities</t>
  </si>
  <si>
    <t>Additional number of community facilities with improved access to off-grid energy through FCDO funded PK grants</t>
  </si>
  <si>
    <t>Conservative, as solar street lights (RC: 777; NI: 80) will likely light up other areas and we included this 'benefit' to a facility would also contribute towards this total.</t>
  </si>
  <si>
    <t>Additional number of renewable energy products installed by FCDO funded PK grants.</t>
  </si>
  <si>
    <t>HH system + Community system + SSL</t>
  </si>
  <si>
    <t>(actual target for SSL = 160, Value 150 used)</t>
  </si>
  <si>
    <t>Panel capacity of solar System + SSL (W)</t>
  </si>
  <si>
    <t>Additional installed off-grid clean electricity capacity (MW equivalent)</t>
  </si>
  <si>
    <t>Past Solar street ligths</t>
  </si>
  <si>
    <t>Panel (W)</t>
  </si>
  <si>
    <t>SSL-36</t>
  </si>
  <si>
    <t>55W</t>
  </si>
  <si>
    <t>Aurora sentinal 18W</t>
  </si>
  <si>
    <t>Total (W)</t>
  </si>
  <si>
    <t>PBOX X5- 15W</t>
  </si>
  <si>
    <t>35W</t>
  </si>
  <si>
    <t>Select lowest capacity</t>
  </si>
  <si>
    <t>Total (MW)</t>
  </si>
  <si>
    <t>Barefoot Connect 1000+ Li Panel</t>
  </si>
  <si>
    <t>ignore smaller # of larger BF3000 units / panels. Use smaller system capacity for the larger systems.</t>
  </si>
  <si>
    <t># chamions</t>
  </si>
  <si>
    <t># partner staff trained / capacity built</t>
  </si>
  <si>
    <t>Number of people benefiting from capacity building in grant management</t>
  </si>
  <si>
    <t>Assume 3 from KTF (Mike, Genevive, ….. + Solar solutions x 3)</t>
  </si>
  <si>
    <t>Maybe 2025? .. Or we write-up a case study on existing e-waste practices based on RC &amp; NI in 2024</t>
  </si>
  <si>
    <t># projects</t>
  </si>
  <si>
    <t>Number of capacity building activities delivered</t>
  </si>
  <si>
    <t>CMC Training for KTF &amp; SS</t>
  </si>
  <si>
    <t>GEDSI &amp; Safeguards (CMC)</t>
  </si>
  <si>
    <t>GAP Plan development support</t>
  </si>
  <si>
    <t>HSE (CMC)</t>
  </si>
  <si>
    <t>Procurement team - Procurement requirements</t>
  </si>
  <si>
    <t>Off-grid team - Proj Man</t>
  </si>
  <si>
    <t>MEL - MEL Plan development support</t>
  </si>
  <si>
    <t>MEL - MEL Tools development / review</t>
  </si>
  <si>
    <t>MEL - FieldTask / SMAP training</t>
  </si>
  <si>
    <t>x  Pre-tender briefings???</t>
  </si>
  <si>
    <t>x  Post-tender review feedback provided?</t>
  </si>
  <si>
    <t>Use this change log to record all changes to the logframe over the life of the project.</t>
  </si>
  <si>
    <t>ID</t>
  </si>
  <si>
    <t>LOGFRAME SECTION</t>
  </si>
  <si>
    <t>DETAILS OF CHANGE</t>
  </si>
  <si>
    <t>AUTHOR</t>
  </si>
  <si>
    <t>DATE</t>
  </si>
  <si>
    <t> Output Indicator 1.3 &amp; 1.4</t>
  </si>
  <si>
    <t>Two new Value for Money indicators added to track VfM as requested by FCDO.</t>
  </si>
  <si>
    <t>Martin Pritchard</t>
  </si>
  <si>
    <t xml:space="preserve">Impact statement </t>
  </si>
  <si>
    <t xml:space="preserve">Changed to: "Contribution to achievement of PNG’s national electrification targets and green energy transition in six Pacific Small Island Developing States (PSIDS)." This is not a substantive change. The earlier Impact statement only reflected the ESIP(PNG) component of PCEP. The change has been made to reflect the combined Impact of ESIP and the new TIDES component, which is now in implementation. A new TIDES impact indicator has also been added.  </t>
  </si>
  <si>
    <t xml:space="preserve">Asgar Qadri (change agreed with wider FCDO PCEP team and implmenting partners. </t>
  </si>
  <si>
    <t>Added to capture TIDES outcome level ambition (agreed with Camco)</t>
  </si>
  <si>
    <t> Added to capture the TIDES comoponent ambition (agreed with Camco)</t>
  </si>
  <si>
    <t>Asgar Qadri</t>
  </si>
  <si>
    <t>Output indicator 1.5</t>
  </si>
  <si>
    <t>Output indicator 1.6</t>
  </si>
  <si>
    <t>Output indicator 1.7</t>
  </si>
  <si>
    <t>Logframe Template Guide</t>
  </si>
  <si>
    <t xml:space="preserve">Teams should use the guide below to complete the logframe template. </t>
  </si>
  <si>
    <t>The name of the programme to which this logframe applies, from the business case</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</si>
  <si>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</si>
  <si>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OUTCOME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</si>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</sst>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_-* #,##0.0_-;\-* #,##0.0_-;_-* &quot;-&quot;??_-;_-@_-"/>
  </numFmts>
  <fonts count="36">
    <font>
      <sz val="10"/>
      <name val="Arial"/>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9"/>
      <name val="Segoe UI"/>
      <family val="2"/>
    </font>
    <font>
      <b/>
      <u/>
      <sz val="10"/>
      <color rgb="FF0000FF"/>
      <name val="Arial"/>
      <family val="2"/>
    </font>
    <font>
      <b/>
      <sz val="10"/>
      <color rgb="FFFFFFFF"/>
      <name val="Arial"/>
      <family val="2"/>
    </font>
    <font>
      <sz val="10"/>
      <name val="Calibri"/>
      <family val="2"/>
    </font>
    <font>
      <b/>
      <sz val="10"/>
      <color rgb="FFFFFFFF"/>
      <name val="Calibri"/>
      <family val="2"/>
    </font>
    <font>
      <sz val="10"/>
      <name val="Symbol"/>
      <family val="1"/>
      <charset val="2"/>
    </font>
    <font>
      <sz val="10"/>
      <name val="Arial"/>
      <family val="2"/>
    </font>
    <font>
      <sz val="9"/>
      <color rgb="FFFF0000"/>
      <name val="Arial"/>
      <family val="2"/>
    </font>
    <font>
      <sz val="10"/>
      <color rgb="FFFF0000"/>
      <name val="Arial"/>
      <family val="2"/>
    </font>
    <font>
      <sz val="9"/>
      <color theme="0"/>
      <name val="Arial"/>
      <family val="2"/>
    </font>
    <font>
      <b/>
      <sz val="9"/>
      <color theme="0"/>
      <name val="Arial"/>
      <family val="2"/>
    </font>
    <font>
      <sz val="10"/>
      <name val="Arial"/>
      <family val="2"/>
    </font>
    <font>
      <sz val="8"/>
      <name val="Arial"/>
      <family val="2"/>
    </font>
    <font>
      <sz val="9"/>
      <color rgb="FFC00000"/>
      <name val="Arial"/>
      <family val="2"/>
    </font>
    <font>
      <sz val="10"/>
      <color rgb="FFC00000"/>
      <name val="Arial"/>
      <family val="2"/>
    </font>
    <font>
      <sz val="9"/>
      <color rgb="FF000000"/>
      <name val="Arial"/>
      <family val="2"/>
    </font>
    <font>
      <b/>
      <sz val="9"/>
      <color rgb="FFFF0000"/>
      <name val="Arial"/>
      <family val="2"/>
    </font>
    <font>
      <b/>
      <sz val="8"/>
      <name val="Arial"/>
      <family val="2"/>
    </font>
  </fonts>
  <fills count="22">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
      <patternFill patternType="solid">
        <fgColor rgb="FF5B9BD5"/>
        <bgColor indexed="64"/>
      </patternFill>
    </fill>
    <fill>
      <patternFill patternType="solid">
        <fgColor rgb="FFFF0000"/>
        <bgColor indexed="64"/>
      </patternFill>
    </fill>
    <fill>
      <patternFill patternType="solid">
        <fgColor rgb="FFFFFF66"/>
        <bgColor rgb="FF000000"/>
      </patternFill>
    </fill>
    <fill>
      <patternFill patternType="solid">
        <fgColor rgb="FFFFFF66"/>
        <bgColor indexed="64"/>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style="medium">
        <color rgb="FF000000"/>
      </left>
      <right/>
      <top style="medium">
        <color indexed="64"/>
      </top>
      <bottom style="medium">
        <color indexed="64"/>
      </bottom>
      <diagonal/>
    </border>
    <border>
      <left style="thick">
        <color indexed="64"/>
      </left>
      <right style="thick">
        <color indexed="64"/>
      </right>
      <top style="medium">
        <color indexed="64"/>
      </top>
      <bottom/>
      <diagonal/>
    </border>
    <border>
      <left style="thin">
        <color indexed="64"/>
      </left>
      <right style="medium">
        <color indexed="64"/>
      </right>
      <top/>
      <bottom/>
      <diagonal/>
    </border>
    <border>
      <left style="thick">
        <color indexed="64"/>
      </left>
      <right style="thick">
        <color indexed="64"/>
      </right>
      <top/>
      <bottom/>
      <diagonal/>
    </border>
    <border>
      <left/>
      <right style="thick">
        <color indexed="64"/>
      </right>
      <top style="medium">
        <color indexed="64"/>
      </top>
      <bottom/>
      <diagonal/>
    </border>
    <border>
      <left style="thick">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s>
  <cellStyleXfs count="5">
    <xf numFmtId="0" fontId="0" fillId="0" borderId="0"/>
    <xf numFmtId="0" fontId="7" fillId="0" borderId="0" applyNumberFormat="0" applyFill="0" applyBorder="0" applyAlignment="0" applyProtection="0"/>
    <xf numFmtId="0" fontId="4" fillId="0" borderId="0"/>
    <xf numFmtId="9" fontId="24" fillId="0" borderId="0" applyFont="0" applyFill="0" applyBorder="0" applyAlignment="0" applyProtection="0"/>
    <xf numFmtId="43" fontId="29" fillId="0" borderId="0" applyFont="0" applyFill="0" applyBorder="0" applyAlignment="0" applyProtection="0"/>
  </cellStyleXfs>
  <cellXfs count="216">
    <xf numFmtId="0" fontId="0" fillId="0" borderId="0" xfId="0"/>
    <xf numFmtId="0" fontId="0" fillId="0" borderId="0" xfId="0" applyAlignment="1">
      <alignment horizontal="center"/>
    </xf>
    <xf numFmtId="0" fontId="0" fillId="0" borderId="0" xfId="0" applyAlignment="1">
      <alignment wrapText="1"/>
    </xf>
    <xf numFmtId="0" fontId="7" fillId="0" borderId="0" xfId="1" applyFill="1" applyBorder="1" applyAlignment="1"/>
    <xf numFmtId="0" fontId="19" fillId="0" borderId="0" xfId="0" applyFont="1"/>
    <xf numFmtId="0" fontId="6" fillId="0" borderId="0" xfId="0" applyFont="1"/>
    <xf numFmtId="0" fontId="1" fillId="2" borderId="1" xfId="0" applyFont="1" applyFill="1" applyBorder="1" applyAlignment="1">
      <alignment wrapText="1"/>
    </xf>
    <xf numFmtId="0" fontId="1" fillId="3" borderId="2" xfId="0" applyFont="1" applyFill="1" applyBorder="1" applyAlignment="1">
      <alignment wrapText="1"/>
    </xf>
    <xf numFmtId="0" fontId="1" fillId="2" borderId="3" xfId="0" applyFont="1" applyFill="1" applyBorder="1" applyAlignment="1">
      <alignment wrapText="1"/>
    </xf>
    <xf numFmtId="0" fontId="1" fillId="4" borderId="3" xfId="0" applyFont="1" applyFill="1" applyBorder="1" applyAlignment="1">
      <alignment wrapText="1"/>
    </xf>
    <xf numFmtId="0" fontId="2" fillId="6" borderId="4" xfId="0" applyFont="1" applyFill="1" applyBorder="1" applyAlignment="1">
      <alignment wrapText="1"/>
    </xf>
    <xf numFmtId="0" fontId="2" fillId="6" borderId="8" xfId="0" applyFont="1" applyFill="1" applyBorder="1" applyAlignment="1">
      <alignment wrapText="1"/>
    </xf>
    <xf numFmtId="0" fontId="1" fillId="0" borderId="3" xfId="0" applyFont="1" applyBorder="1" applyAlignment="1">
      <alignment wrapText="1"/>
    </xf>
    <xf numFmtId="0" fontId="2" fillId="0" borderId="3" xfId="0" applyFont="1" applyBorder="1" applyAlignment="1">
      <alignment wrapText="1"/>
    </xf>
    <xf numFmtId="0" fontId="2" fillId="7" borderId="3" xfId="0" applyFont="1" applyFill="1" applyBorder="1" applyAlignment="1">
      <alignment wrapText="1"/>
    </xf>
    <xf numFmtId="0" fontId="2" fillId="0" borderId="0" xfId="0" applyFont="1" applyAlignment="1">
      <alignment wrapText="1"/>
    </xf>
    <xf numFmtId="0" fontId="2" fillId="6" borderId="3" xfId="0" applyFont="1" applyFill="1" applyBorder="1" applyAlignment="1">
      <alignment wrapText="1"/>
    </xf>
    <xf numFmtId="0" fontId="2" fillId="0" borderId="7" xfId="0" applyFont="1" applyBorder="1" applyAlignment="1">
      <alignment wrapText="1"/>
    </xf>
    <xf numFmtId="0" fontId="2" fillId="6" borderId="2" xfId="0" applyFont="1" applyFill="1" applyBorder="1" applyAlignment="1">
      <alignment wrapText="1"/>
    </xf>
    <xf numFmtId="0" fontId="1" fillId="0" borderId="0" xfId="0" applyFont="1" applyAlignment="1">
      <alignment wrapText="1"/>
    </xf>
    <xf numFmtId="0" fontId="1" fillId="3" borderId="1" xfId="0" applyFont="1" applyFill="1" applyBorder="1" applyAlignment="1">
      <alignment wrapText="1"/>
    </xf>
    <xf numFmtId="0" fontId="1" fillId="2" borderId="6" xfId="0" applyFont="1" applyFill="1" applyBorder="1" applyAlignment="1">
      <alignment wrapText="1"/>
    </xf>
    <xf numFmtId="0" fontId="1" fillId="4" borderId="6" xfId="0" applyFont="1" applyFill="1" applyBorder="1" applyAlignment="1">
      <alignment wrapText="1"/>
    </xf>
    <xf numFmtId="0" fontId="1" fillId="8" borderId="6" xfId="0" applyFont="1" applyFill="1" applyBorder="1" applyAlignment="1">
      <alignment wrapText="1"/>
    </xf>
    <xf numFmtId="0" fontId="1" fillId="7" borderId="3" xfId="0" applyFont="1" applyFill="1" applyBorder="1" applyAlignment="1">
      <alignment wrapText="1"/>
    </xf>
    <xf numFmtId="0" fontId="1" fillId="0" borderId="7" xfId="0" applyFont="1" applyBorder="1" applyAlignment="1">
      <alignment wrapText="1"/>
    </xf>
    <xf numFmtId="0" fontId="1" fillId="0" borderId="6" xfId="0" applyFont="1" applyBorder="1" applyAlignment="1">
      <alignment wrapText="1"/>
    </xf>
    <xf numFmtId="0" fontId="1" fillId="0" borderId="8" xfId="0" applyFont="1" applyBorder="1" applyAlignment="1">
      <alignment wrapText="1"/>
    </xf>
    <xf numFmtId="0" fontId="2" fillId="7" borderId="7" xfId="0" applyFont="1" applyFill="1" applyBorder="1" applyAlignment="1">
      <alignment wrapText="1"/>
    </xf>
    <xf numFmtId="0" fontId="2" fillId="0" borderId="2" xfId="0" applyFont="1" applyBorder="1" applyAlignment="1">
      <alignment wrapText="1"/>
    </xf>
    <xf numFmtId="0" fontId="1" fillId="5" borderId="0" xfId="0" applyFont="1" applyFill="1" applyAlignment="1">
      <alignment wrapText="1"/>
    </xf>
    <xf numFmtId="0" fontId="20" fillId="9" borderId="13" xfId="0" applyFont="1" applyFill="1" applyBorder="1"/>
    <xf numFmtId="0" fontId="20" fillId="9" borderId="21" xfId="0" applyFont="1" applyFill="1" applyBorder="1"/>
    <xf numFmtId="0" fontId="20" fillId="9" borderId="21" xfId="0" applyFont="1" applyFill="1" applyBorder="1" applyAlignment="1">
      <alignment wrapText="1"/>
    </xf>
    <xf numFmtId="0" fontId="0" fillId="0" borderId="22" xfId="0" applyBorder="1"/>
    <xf numFmtId="0" fontId="0" fillId="0" borderId="23" xfId="0" applyBorder="1"/>
    <xf numFmtId="0" fontId="0" fillId="0" borderId="23" xfId="0" applyBorder="1" applyAlignment="1">
      <alignment wrapText="1"/>
    </xf>
    <xf numFmtId="0" fontId="8" fillId="0" borderId="0" xfId="0" applyFont="1"/>
    <xf numFmtId="0" fontId="4" fillId="0" borderId="0" xfId="0" applyFont="1"/>
    <xf numFmtId="0" fontId="4" fillId="10" borderId="0" xfId="0" applyFont="1" applyFill="1" applyAlignment="1">
      <alignment wrapText="1"/>
    </xf>
    <xf numFmtId="0" fontId="9" fillId="10" borderId="0" xfId="0" applyFont="1" applyFill="1" applyAlignment="1">
      <alignment wrapText="1"/>
    </xf>
    <xf numFmtId="0" fontId="11" fillId="10" borderId="0" xfId="0" applyFont="1" applyFill="1" applyAlignment="1">
      <alignment wrapText="1"/>
    </xf>
    <xf numFmtId="0" fontId="15" fillId="10" borderId="0" xfId="0" applyFont="1" applyFill="1" applyAlignment="1">
      <alignment wrapText="1"/>
    </xf>
    <xf numFmtId="0" fontId="15" fillId="10" borderId="12" xfId="0" applyFont="1" applyFill="1" applyBorder="1" applyAlignment="1">
      <alignment wrapText="1"/>
    </xf>
    <xf numFmtId="0" fontId="4" fillId="10" borderId="12" xfId="0" applyFont="1" applyFill="1" applyBorder="1" applyAlignment="1">
      <alignment wrapText="1"/>
    </xf>
    <xf numFmtId="0" fontId="14" fillId="10" borderId="0" xfId="0" applyFont="1" applyFill="1" applyAlignment="1">
      <alignment wrapText="1"/>
    </xf>
    <xf numFmtId="0" fontId="14" fillId="10" borderId="12" xfId="0" applyFont="1" applyFill="1" applyBorder="1" applyAlignment="1">
      <alignment wrapText="1"/>
    </xf>
    <xf numFmtId="0" fontId="18" fillId="12" borderId="0" xfId="0" applyFont="1" applyFill="1"/>
    <xf numFmtId="0" fontId="21" fillId="0" borderId="1" xfId="0" applyFont="1" applyBorder="1" applyAlignment="1">
      <alignment vertical="center" wrapText="1"/>
    </xf>
    <xf numFmtId="0" fontId="21" fillId="0" borderId="6" xfId="0" applyFont="1" applyBorder="1" applyAlignment="1">
      <alignment vertical="center" wrapText="1"/>
    </xf>
    <xf numFmtId="0" fontId="22" fillId="13" borderId="1" xfId="0" applyFont="1" applyFill="1" applyBorder="1" applyAlignment="1">
      <alignment vertical="center" wrapText="1"/>
    </xf>
    <xf numFmtId="0" fontId="22" fillId="13" borderId="6" xfId="0" applyFont="1" applyFill="1" applyBorder="1" applyAlignment="1">
      <alignment vertical="center" wrapText="1"/>
    </xf>
    <xf numFmtId="0" fontId="4" fillId="0" borderId="0" xfId="0" applyFont="1" applyAlignment="1">
      <alignment wrapText="1"/>
    </xf>
    <xf numFmtId="0" fontId="23" fillId="0" borderId="0" xfId="0" applyFont="1" applyAlignment="1">
      <alignment horizontal="left" vertical="center" indent="4"/>
    </xf>
    <xf numFmtId="0" fontId="21" fillId="0" borderId="0" xfId="0" applyFont="1"/>
    <xf numFmtId="0" fontId="2" fillId="0" borderId="6" xfId="0" applyFont="1" applyBorder="1" applyAlignment="1">
      <alignment wrapText="1"/>
    </xf>
    <xf numFmtId="0" fontId="21" fillId="0" borderId="1" xfId="0" applyFont="1" applyBorder="1" applyAlignment="1">
      <alignment vertical="center"/>
    </xf>
    <xf numFmtId="0" fontId="0" fillId="0" borderId="1" xfId="0" applyBorder="1"/>
    <xf numFmtId="9" fontId="1" fillId="0" borderId="3" xfId="0" applyNumberFormat="1" applyFont="1" applyBorder="1" applyAlignment="1">
      <alignment wrapText="1"/>
    </xf>
    <xf numFmtId="9" fontId="1" fillId="0" borderId="1" xfId="0" applyNumberFormat="1" applyFont="1" applyBorder="1" applyAlignment="1">
      <alignment wrapText="1"/>
    </xf>
    <xf numFmtId="0" fontId="21" fillId="0" borderId="1" xfId="0" applyFont="1" applyBorder="1"/>
    <xf numFmtId="0" fontId="4" fillId="0" borderId="1" xfId="0" applyFont="1" applyBorder="1" applyAlignment="1">
      <alignment wrapText="1"/>
    </xf>
    <xf numFmtId="9" fontId="2" fillId="0" borderId="3" xfId="0" applyNumberFormat="1" applyFont="1" applyBorder="1" applyAlignment="1">
      <alignment wrapText="1"/>
    </xf>
    <xf numFmtId="3" fontId="0" fillId="0" borderId="0" xfId="0" applyNumberFormat="1"/>
    <xf numFmtId="0" fontId="5" fillId="0" borderId="0" xfId="0" applyFont="1"/>
    <xf numFmtId="3" fontId="5" fillId="0" borderId="0" xfId="0" applyNumberFormat="1" applyFont="1"/>
    <xf numFmtId="9" fontId="0" fillId="0" borderId="0" xfId="0" applyNumberFormat="1"/>
    <xf numFmtId="0" fontId="0" fillId="14" borderId="0" xfId="0" applyFill="1"/>
    <xf numFmtId="9" fontId="4" fillId="0" borderId="0" xfId="3" applyFont="1" applyAlignment="1">
      <alignment wrapText="1"/>
    </xf>
    <xf numFmtId="10" fontId="0" fillId="0" borderId="0" xfId="3" applyNumberFormat="1" applyFont="1"/>
    <xf numFmtId="3" fontId="2" fillId="0" borderId="3" xfId="0" applyNumberFormat="1" applyFont="1" applyBorder="1" applyAlignment="1">
      <alignment wrapText="1"/>
    </xf>
    <xf numFmtId="164" fontId="2" fillId="0" borderId="3" xfId="0" applyNumberFormat="1" applyFont="1" applyBorder="1" applyAlignment="1">
      <alignment wrapText="1"/>
    </xf>
    <xf numFmtId="0" fontId="25" fillId="0" borderId="3" xfId="0" applyFont="1" applyBorder="1" applyAlignment="1">
      <alignment wrapText="1"/>
    </xf>
    <xf numFmtId="14" fontId="0" fillId="0" borderId="23" xfId="0" applyNumberFormat="1" applyBorder="1"/>
    <xf numFmtId="0" fontId="4" fillId="0" borderId="23" xfId="0" applyFont="1" applyBorder="1"/>
    <xf numFmtId="0" fontId="4" fillId="0" borderId="23" xfId="0" applyFont="1" applyBorder="1" applyAlignment="1">
      <alignment wrapText="1"/>
    </xf>
    <xf numFmtId="0" fontId="1" fillId="4" borderId="11" xfId="0" applyFont="1" applyFill="1" applyBorder="1" applyAlignment="1">
      <alignment wrapText="1"/>
    </xf>
    <xf numFmtId="0" fontId="1" fillId="4" borderId="5" xfId="0" applyFont="1" applyFill="1" applyBorder="1" applyAlignment="1">
      <alignment wrapText="1"/>
    </xf>
    <xf numFmtId="0" fontId="2" fillId="0" borderId="4" xfId="0" applyFont="1" applyBorder="1" applyAlignment="1">
      <alignment wrapText="1"/>
    </xf>
    <xf numFmtId="0" fontId="2" fillId="0" borderId="3" xfId="0" applyFont="1" applyBorder="1" applyAlignment="1">
      <alignment horizontal="center" vertical="top" wrapText="1"/>
    </xf>
    <xf numFmtId="0" fontId="2" fillId="16" borderId="7" xfId="0" applyFont="1" applyFill="1" applyBorder="1" applyAlignment="1">
      <alignment wrapText="1"/>
    </xf>
    <xf numFmtId="0" fontId="2" fillId="6" borderId="0" xfId="0" applyFont="1" applyFill="1" applyAlignment="1">
      <alignment wrapText="1"/>
    </xf>
    <xf numFmtId="0" fontId="1" fillId="15" borderId="25" xfId="0" applyFont="1" applyFill="1" applyBorder="1" applyAlignment="1">
      <alignment wrapText="1"/>
    </xf>
    <xf numFmtId="0" fontId="2" fillId="17" borderId="26" xfId="0" applyFont="1" applyFill="1" applyBorder="1" applyAlignment="1">
      <alignment wrapText="1"/>
    </xf>
    <xf numFmtId="0" fontId="1" fillId="2" borderId="27" xfId="0" applyFont="1" applyFill="1" applyBorder="1" applyAlignment="1">
      <alignment wrapText="1"/>
    </xf>
    <xf numFmtId="0" fontId="28" fillId="17" borderId="3" xfId="0" applyFont="1" applyFill="1" applyBorder="1" applyAlignment="1">
      <alignment wrapText="1"/>
    </xf>
    <xf numFmtId="0" fontId="2" fillId="18" borderId="1" xfId="0" applyFont="1" applyFill="1" applyBorder="1" applyAlignment="1">
      <alignment wrapText="1"/>
    </xf>
    <xf numFmtId="0" fontId="1" fillId="18" borderId="1" xfId="0" applyFont="1" applyFill="1" applyBorder="1" applyAlignment="1">
      <alignment wrapText="1"/>
    </xf>
    <xf numFmtId="0" fontId="1" fillId="17" borderId="3" xfId="0" applyFont="1" applyFill="1" applyBorder="1" applyAlignment="1">
      <alignment wrapText="1"/>
    </xf>
    <xf numFmtId="0" fontId="1" fillId="17" borderId="7" xfId="0" applyFont="1" applyFill="1" applyBorder="1" applyAlignment="1">
      <alignment wrapText="1"/>
    </xf>
    <xf numFmtId="0" fontId="2" fillId="18" borderId="2" xfId="0" applyFont="1" applyFill="1" applyBorder="1" applyAlignment="1">
      <alignment wrapText="1"/>
    </xf>
    <xf numFmtId="0" fontId="2" fillId="6" borderId="28" xfId="0" applyFont="1" applyFill="1" applyBorder="1" applyAlignment="1">
      <alignment wrapText="1"/>
    </xf>
    <xf numFmtId="0" fontId="2" fillId="0" borderId="8" xfId="0" applyFont="1" applyBorder="1" applyAlignment="1">
      <alignment horizontal="center" wrapText="1"/>
    </xf>
    <xf numFmtId="0" fontId="1" fillId="0" borderId="28" xfId="0" applyFont="1" applyBorder="1" applyAlignment="1">
      <alignment wrapText="1"/>
    </xf>
    <xf numFmtId="0" fontId="27" fillId="17" borderId="3" xfId="0" applyFont="1" applyFill="1" applyBorder="1" applyAlignment="1">
      <alignment wrapText="1"/>
    </xf>
    <xf numFmtId="0" fontId="30" fillId="0" borderId="0" xfId="0" applyFont="1" applyAlignment="1">
      <alignment wrapText="1"/>
    </xf>
    <xf numFmtId="0" fontId="0" fillId="0" borderId="32" xfId="0" applyBorder="1" applyAlignment="1">
      <alignment vertical="top" wrapText="1"/>
    </xf>
    <xf numFmtId="0" fontId="4" fillId="0" borderId="32" xfId="0" applyFont="1" applyBorder="1" applyAlignment="1">
      <alignment vertical="top" wrapText="1"/>
    </xf>
    <xf numFmtId="0" fontId="2" fillId="0" borderId="32" xfId="0" applyFont="1" applyBorder="1" applyAlignment="1">
      <alignment vertical="top" wrapText="1"/>
    </xf>
    <xf numFmtId="0" fontId="1" fillId="0" borderId="26" xfId="0" applyFont="1" applyBorder="1" applyAlignment="1">
      <alignment wrapText="1"/>
    </xf>
    <xf numFmtId="0" fontId="1" fillId="0" borderId="35" xfId="0" applyFont="1" applyBorder="1" applyAlignment="1">
      <alignment wrapText="1"/>
    </xf>
    <xf numFmtId="0" fontId="1" fillId="4" borderId="27" xfId="0" applyFont="1" applyFill="1" applyBorder="1" applyAlignment="1">
      <alignment wrapText="1"/>
    </xf>
    <xf numFmtId="0" fontId="1" fillId="0" borderId="34" xfId="0" applyFont="1" applyBorder="1" applyAlignment="1">
      <alignment wrapText="1"/>
    </xf>
    <xf numFmtId="0" fontId="2" fillId="0" borderId="39" xfId="0" applyFont="1" applyBorder="1" applyAlignment="1">
      <alignment wrapText="1"/>
    </xf>
    <xf numFmtId="0" fontId="2" fillId="0" borderId="41" xfId="0" applyFont="1" applyBorder="1" applyAlignment="1">
      <alignment wrapText="1"/>
    </xf>
    <xf numFmtId="0" fontId="2" fillId="0" borderId="8" xfId="0" applyFont="1" applyBorder="1" applyAlignment="1">
      <alignment wrapText="1"/>
    </xf>
    <xf numFmtId="0" fontId="2" fillId="7" borderId="42" xfId="0" applyFont="1" applyFill="1" applyBorder="1" applyAlignment="1">
      <alignment wrapText="1"/>
    </xf>
    <xf numFmtId="0" fontId="1" fillId="2" borderId="8" xfId="0" applyFont="1" applyFill="1" applyBorder="1" applyAlignment="1">
      <alignment wrapText="1"/>
    </xf>
    <xf numFmtId="0" fontId="1" fillId="0" borderId="13" xfId="0" applyFont="1" applyBorder="1" applyAlignment="1">
      <alignment wrapText="1"/>
    </xf>
    <xf numFmtId="0" fontId="0" fillId="0" borderId="3" xfId="0" applyBorder="1" applyAlignment="1">
      <alignment wrapText="1"/>
    </xf>
    <xf numFmtId="0" fontId="2" fillId="6" borderId="27" xfId="0" applyFont="1" applyFill="1" applyBorder="1" applyAlignment="1">
      <alignment wrapText="1"/>
    </xf>
    <xf numFmtId="0" fontId="1" fillId="4" borderId="0" xfId="0" applyFont="1" applyFill="1" applyAlignment="1">
      <alignment wrapText="1"/>
    </xf>
    <xf numFmtId="165" fontId="2" fillId="0" borderId="3" xfId="0" applyNumberFormat="1" applyFont="1" applyBorder="1" applyAlignment="1">
      <alignment wrapText="1"/>
    </xf>
    <xf numFmtId="0" fontId="1" fillId="4" borderId="8" xfId="0" applyFont="1" applyFill="1" applyBorder="1" applyAlignment="1">
      <alignment wrapText="1"/>
    </xf>
    <xf numFmtId="0" fontId="0" fillId="0" borderId="7" xfId="0" applyBorder="1" applyAlignment="1">
      <alignment wrapText="1"/>
    </xf>
    <xf numFmtId="0" fontId="1" fillId="17" borderId="0" xfId="0" applyFont="1" applyFill="1" applyAlignment="1">
      <alignment wrapText="1"/>
    </xf>
    <xf numFmtId="0" fontId="21" fillId="0" borderId="0" xfId="0" applyFont="1" applyAlignment="1">
      <alignment vertical="center" wrapText="1"/>
    </xf>
    <xf numFmtId="165" fontId="2" fillId="0" borderId="3" xfId="4" applyNumberFormat="1" applyFont="1" applyFill="1" applyBorder="1" applyAlignment="1">
      <alignment wrapText="1"/>
    </xf>
    <xf numFmtId="165" fontId="2" fillId="0" borderId="3" xfId="4" applyNumberFormat="1" applyFont="1" applyBorder="1" applyAlignment="1">
      <alignment wrapText="1"/>
    </xf>
    <xf numFmtId="43" fontId="2" fillId="0" borderId="3" xfId="4" applyFont="1" applyFill="1" applyBorder="1" applyAlignment="1">
      <alignment wrapText="1"/>
    </xf>
    <xf numFmtId="165" fontId="2" fillId="0" borderId="8" xfId="0" applyNumberFormat="1" applyFont="1" applyBorder="1" applyAlignment="1">
      <alignment wrapText="1"/>
    </xf>
    <xf numFmtId="0" fontId="2" fillId="0" borderId="0" xfId="0" applyFont="1" applyAlignment="1">
      <alignment horizontal="center" wrapText="1"/>
    </xf>
    <xf numFmtId="0" fontId="2" fillId="17" borderId="3" xfId="0" applyFont="1" applyFill="1" applyBorder="1" applyAlignment="1">
      <alignment wrapText="1"/>
    </xf>
    <xf numFmtId="1" fontId="2" fillId="0" borderId="3" xfId="0" applyNumberFormat="1" applyFont="1" applyBorder="1" applyAlignment="1">
      <alignment wrapText="1"/>
    </xf>
    <xf numFmtId="0" fontId="32" fillId="0" borderId="32" xfId="0" applyFont="1" applyBorder="1" applyAlignment="1">
      <alignment vertical="center" wrapText="1"/>
    </xf>
    <xf numFmtId="0" fontId="31" fillId="6" borderId="8" xfId="0" applyFont="1" applyFill="1" applyBorder="1" applyAlignment="1">
      <alignment wrapText="1"/>
    </xf>
    <xf numFmtId="165" fontId="2" fillId="19" borderId="3" xfId="4" applyNumberFormat="1" applyFont="1" applyFill="1" applyBorder="1" applyAlignment="1">
      <alignment wrapText="1"/>
    </xf>
    <xf numFmtId="165" fontId="2" fillId="0" borderId="7" xfId="4" applyNumberFormat="1" applyFont="1" applyFill="1" applyBorder="1" applyAlignment="1">
      <alignment wrapText="1"/>
    </xf>
    <xf numFmtId="165" fontId="2" fillId="19" borderId="1" xfId="4" applyNumberFormat="1" applyFont="1" applyFill="1" applyBorder="1" applyAlignment="1">
      <alignment wrapText="1"/>
    </xf>
    <xf numFmtId="165" fontId="2" fillId="19" borderId="11" xfId="4" applyNumberFormat="1" applyFont="1" applyFill="1" applyBorder="1" applyAlignment="1">
      <alignment wrapText="1"/>
    </xf>
    <xf numFmtId="165" fontId="2" fillId="19" borderId="8" xfId="4" applyNumberFormat="1" applyFont="1" applyFill="1" applyBorder="1" applyAlignment="1">
      <alignment wrapText="1"/>
    </xf>
    <xf numFmtId="166" fontId="2" fillId="19" borderId="3" xfId="4" applyNumberFormat="1" applyFont="1" applyFill="1" applyBorder="1" applyAlignment="1">
      <alignment wrapText="1"/>
    </xf>
    <xf numFmtId="3" fontId="33" fillId="0" borderId="3" xfId="0" applyNumberFormat="1" applyFont="1" applyBorder="1" applyAlignment="1">
      <alignment wrapText="1"/>
    </xf>
    <xf numFmtId="0" fontId="2" fillId="21" borderId="3" xfId="0" applyFont="1" applyFill="1" applyBorder="1" applyAlignment="1">
      <alignment wrapText="1"/>
    </xf>
    <xf numFmtId="0" fontId="34" fillId="21" borderId="3" xfId="0" applyFont="1" applyFill="1" applyBorder="1" applyAlignment="1">
      <alignment wrapText="1"/>
    </xf>
    <xf numFmtId="1" fontId="2" fillId="20" borderId="3" xfId="0" applyNumberFormat="1" applyFont="1" applyFill="1" applyBorder="1" applyAlignment="1">
      <alignment wrapText="1"/>
    </xf>
    <xf numFmtId="0" fontId="35" fillId="4" borderId="3" xfId="0" quotePrefix="1" applyFont="1" applyFill="1" applyBorder="1" applyAlignment="1">
      <alignment wrapText="1"/>
    </xf>
    <xf numFmtId="0" fontId="35" fillId="4" borderId="8" xfId="0" quotePrefix="1" applyFont="1" applyFill="1" applyBorder="1" applyAlignment="1">
      <alignment wrapText="1"/>
    </xf>
    <xf numFmtId="1" fontId="2" fillId="0" borderId="8" xfId="0" applyNumberFormat="1" applyFont="1" applyBorder="1" applyAlignment="1">
      <alignment wrapText="1"/>
    </xf>
    <xf numFmtId="0" fontId="1" fillId="3" borderId="4" xfId="0" applyFont="1" applyFill="1" applyBorder="1" applyAlignment="1">
      <alignment wrapText="1"/>
    </xf>
    <xf numFmtId="0" fontId="1" fillId="3" borderId="15" xfId="0" applyFont="1" applyFill="1" applyBorder="1" applyAlignment="1">
      <alignment wrapText="1"/>
    </xf>
    <xf numFmtId="0" fontId="1" fillId="5" borderId="9" xfId="0" applyFont="1" applyFill="1" applyBorder="1" applyAlignment="1">
      <alignment wrapText="1"/>
    </xf>
    <xf numFmtId="0" fontId="1" fillId="5" borderId="10" xfId="0" applyFont="1" applyFill="1" applyBorder="1" applyAlignment="1">
      <alignment wrapText="1"/>
    </xf>
    <xf numFmtId="0" fontId="1" fillId="5" borderId="16" xfId="0" applyFont="1" applyFill="1" applyBorder="1" applyAlignment="1">
      <alignment wrapText="1"/>
    </xf>
    <xf numFmtId="0" fontId="1" fillId="5" borderId="17" xfId="0" applyFont="1" applyFill="1" applyBorder="1" applyAlignment="1">
      <alignment wrapText="1"/>
    </xf>
    <xf numFmtId="0" fontId="1" fillId="5" borderId="18" xfId="0" applyFont="1" applyFill="1" applyBorder="1" applyAlignment="1">
      <alignment wrapText="1"/>
    </xf>
    <xf numFmtId="0" fontId="1" fillId="5" borderId="19" xfId="0" applyFont="1" applyFill="1" applyBorder="1" applyAlignment="1">
      <alignment wrapText="1"/>
    </xf>
    <xf numFmtId="0" fontId="31" fillId="6" borderId="24" xfId="0" applyFont="1" applyFill="1" applyBorder="1" applyAlignment="1">
      <alignment wrapText="1"/>
    </xf>
    <xf numFmtId="0" fontId="32" fillId="0" borderId="4" xfId="0" applyFont="1" applyBorder="1" applyAlignment="1">
      <alignment wrapText="1"/>
    </xf>
    <xf numFmtId="0" fontId="1" fillId="4" borderId="11" xfId="0" applyFont="1" applyFill="1" applyBorder="1" applyAlignment="1">
      <alignment wrapText="1"/>
    </xf>
    <xf numFmtId="0" fontId="1" fillId="4" borderId="14" xfId="0" applyFont="1" applyFill="1" applyBorder="1" applyAlignment="1">
      <alignment wrapText="1"/>
    </xf>
    <xf numFmtId="0" fontId="2" fillId="0" borderId="48" xfId="0" applyFont="1" applyBorder="1" applyAlignment="1">
      <alignment wrapText="1"/>
    </xf>
    <xf numFmtId="0" fontId="0" fillId="0" borderId="8" xfId="0" applyBorder="1" applyAlignment="1">
      <alignment wrapText="1"/>
    </xf>
    <xf numFmtId="0" fontId="32" fillId="0" borderId="24" xfId="0" applyFont="1" applyBorder="1" applyAlignment="1">
      <alignment wrapText="1"/>
    </xf>
    <xf numFmtId="0" fontId="32" fillId="6" borderId="24" xfId="0" applyFont="1" applyFill="1" applyBorder="1" applyAlignment="1">
      <alignment wrapText="1"/>
    </xf>
    <xf numFmtId="0" fontId="32" fillId="0" borderId="2" xfId="0" applyFont="1" applyBorder="1" applyAlignment="1">
      <alignment wrapText="1"/>
    </xf>
    <xf numFmtId="0" fontId="2" fillId="0" borderId="11" xfId="0" applyFont="1" applyBorder="1" applyAlignment="1">
      <alignment wrapText="1"/>
    </xf>
    <xf numFmtId="0" fontId="2" fillId="0" borderId="14" xfId="0" applyFont="1" applyBorder="1" applyAlignment="1">
      <alignment wrapText="1"/>
    </xf>
    <xf numFmtId="0" fontId="1" fillId="7" borderId="11" xfId="0" applyFont="1" applyFill="1" applyBorder="1" applyAlignment="1">
      <alignment wrapText="1"/>
    </xf>
    <xf numFmtId="0" fontId="1" fillId="7" borderId="14" xfId="0" applyFont="1" applyFill="1" applyBorder="1" applyAlignment="1">
      <alignment wrapText="1"/>
    </xf>
    <xf numFmtId="0" fontId="1" fillId="0" borderId="11" xfId="0" applyFont="1" applyBorder="1" applyAlignment="1">
      <alignment wrapText="1"/>
    </xf>
    <xf numFmtId="0" fontId="1" fillId="0" borderId="14" xfId="0" applyFont="1" applyBorder="1" applyAlignment="1">
      <alignment wrapText="1"/>
    </xf>
    <xf numFmtId="0" fontId="1" fillId="4" borderId="5" xfId="0" applyFont="1" applyFill="1" applyBorder="1" applyAlignment="1">
      <alignment wrapText="1"/>
    </xf>
    <xf numFmtId="0" fontId="2" fillId="0" borderId="5" xfId="0" applyFont="1" applyBorder="1" applyAlignment="1">
      <alignment wrapText="1"/>
    </xf>
    <xf numFmtId="0" fontId="2" fillId="0" borderId="33" xfId="0" applyFont="1" applyBorder="1" applyAlignment="1">
      <alignment vertical="center" wrapText="1"/>
    </xf>
    <xf numFmtId="0" fontId="4" fillId="0" borderId="28" xfId="0" applyFont="1" applyBorder="1" applyAlignment="1">
      <alignment vertical="center" wrapText="1"/>
    </xf>
    <xf numFmtId="0" fontId="0" fillId="0" borderId="28" xfId="0" applyBorder="1" applyAlignment="1">
      <alignment wrapText="1"/>
    </xf>
    <xf numFmtId="0" fontId="2" fillId="0" borderId="30" xfId="0" applyFont="1" applyBorder="1" applyAlignment="1">
      <alignment vertical="top" wrapText="1"/>
    </xf>
    <xf numFmtId="0" fontId="0" fillId="0" borderId="32" xfId="0" applyBorder="1" applyAlignment="1">
      <alignment vertical="top" wrapText="1"/>
    </xf>
    <xf numFmtId="0" fontId="1" fillId="4" borderId="44" xfId="0" applyFont="1" applyFill="1" applyBorder="1" applyAlignment="1">
      <alignment wrapText="1"/>
    </xf>
    <xf numFmtId="0" fontId="1" fillId="4" borderId="45" xfId="0" applyFont="1" applyFill="1" applyBorder="1" applyAlignment="1">
      <alignment wrapText="1"/>
    </xf>
    <xf numFmtId="0" fontId="2" fillId="0" borderId="37" xfId="0" applyFont="1" applyBorder="1" applyAlignment="1">
      <alignment vertical="top" wrapText="1"/>
    </xf>
    <xf numFmtId="0" fontId="2" fillId="0" borderId="38" xfId="0" applyFont="1" applyBorder="1" applyAlignment="1">
      <alignment wrapText="1"/>
    </xf>
    <xf numFmtId="0" fontId="2" fillId="0" borderId="4" xfId="0" applyFont="1" applyBorder="1" applyAlignment="1">
      <alignment wrapText="1"/>
    </xf>
    <xf numFmtId="0" fontId="2" fillId="0" borderId="24" xfId="0" applyFont="1" applyBorder="1" applyAlignment="1">
      <alignment horizontal="center" wrapText="1"/>
    </xf>
    <xf numFmtId="0" fontId="2" fillId="0" borderId="4" xfId="0" applyFont="1" applyBorder="1" applyAlignment="1">
      <alignment horizontal="center" wrapText="1"/>
    </xf>
    <xf numFmtId="0" fontId="2" fillId="0" borderId="29" xfId="0" applyFont="1" applyBorder="1" applyAlignment="1">
      <alignment wrapText="1"/>
    </xf>
    <xf numFmtId="0" fontId="2" fillId="0" borderId="6" xfId="0" applyFont="1" applyBorder="1" applyAlignment="1">
      <alignment wrapText="1"/>
    </xf>
    <xf numFmtId="0" fontId="1" fillId="4" borderId="10" xfId="0" applyFont="1" applyFill="1" applyBorder="1" applyAlignment="1">
      <alignment wrapText="1"/>
    </xf>
    <xf numFmtId="0" fontId="1" fillId="4" borderId="16" xfId="0" applyFont="1" applyFill="1" applyBorder="1" applyAlignment="1">
      <alignment wrapText="1"/>
    </xf>
    <xf numFmtId="0" fontId="0" fillId="0" borderId="11" xfId="0" applyBorder="1" applyAlignment="1">
      <alignment wrapText="1"/>
    </xf>
    <xf numFmtId="0" fontId="31" fillId="0" borderId="24" xfId="0" applyFont="1" applyBorder="1" applyAlignment="1">
      <alignment wrapText="1"/>
    </xf>
    <xf numFmtId="0" fontId="31" fillId="0" borderId="4" xfId="0" applyFont="1" applyBorder="1" applyAlignment="1">
      <alignment wrapText="1"/>
    </xf>
    <xf numFmtId="0" fontId="31" fillId="0" borderId="2" xfId="0" applyFont="1" applyBorder="1" applyAlignment="1">
      <alignment wrapText="1"/>
    </xf>
    <xf numFmtId="0" fontId="2" fillId="0" borderId="24"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1" fillId="4" borderId="6" xfId="0" applyFont="1" applyFill="1" applyBorder="1" applyAlignment="1">
      <alignment wrapText="1"/>
    </xf>
    <xf numFmtId="0" fontId="31" fillId="6" borderId="24" xfId="0" applyFont="1" applyFill="1" applyBorder="1" applyAlignment="1">
      <alignment vertical="center" wrapText="1"/>
    </xf>
    <xf numFmtId="0" fontId="32" fillId="0" borderId="4" xfId="0" applyFont="1" applyBorder="1" applyAlignment="1">
      <alignment vertical="center" wrapText="1"/>
    </xf>
    <xf numFmtId="0" fontId="32" fillId="0" borderId="2" xfId="0" applyFont="1" applyBorder="1" applyAlignment="1">
      <alignment vertical="center" wrapText="1"/>
    </xf>
    <xf numFmtId="0" fontId="1" fillId="5" borderId="4" xfId="0" applyFont="1" applyFill="1" applyBorder="1" applyAlignment="1">
      <alignment wrapText="1"/>
    </xf>
    <xf numFmtId="0" fontId="2" fillId="0" borderId="43" xfId="0" applyFont="1" applyBorder="1" applyAlignment="1">
      <alignment wrapText="1"/>
    </xf>
    <xf numFmtId="0" fontId="2" fillId="0" borderId="40" xfId="0" applyFont="1" applyBorder="1" applyAlignment="1">
      <alignment wrapText="1"/>
    </xf>
    <xf numFmtId="0" fontId="2" fillId="0" borderId="36" xfId="0" applyFont="1" applyBorder="1" applyAlignment="1">
      <alignment vertical="center" wrapText="1"/>
    </xf>
    <xf numFmtId="0" fontId="4" fillId="0" borderId="46" xfId="0" applyFont="1" applyBorder="1" applyAlignment="1">
      <alignment vertical="center" wrapText="1"/>
    </xf>
    <xf numFmtId="0" fontId="4" fillId="0" borderId="22" xfId="0" applyFont="1" applyBorder="1" applyAlignment="1">
      <alignment vertical="center" wrapText="1"/>
    </xf>
    <xf numFmtId="0" fontId="31" fillId="0" borderId="30" xfId="0" applyFont="1" applyBorder="1" applyAlignment="1">
      <alignment vertical="center" wrapText="1"/>
    </xf>
    <xf numFmtId="0" fontId="0" fillId="0" borderId="32" xfId="0" applyBorder="1" applyAlignment="1">
      <alignment vertical="center" wrapText="1"/>
    </xf>
    <xf numFmtId="0" fontId="31" fillId="17" borderId="31" xfId="0" applyFont="1" applyFill="1" applyBorder="1" applyAlignment="1">
      <alignment wrapText="1"/>
    </xf>
    <xf numFmtId="0" fontId="32" fillId="0" borderId="31" xfId="0" applyFont="1" applyBorder="1" applyAlignment="1">
      <alignment wrapText="1"/>
    </xf>
    <xf numFmtId="0" fontId="2" fillId="6" borderId="4" xfId="0" applyFont="1" applyFill="1" applyBorder="1" applyAlignment="1">
      <alignment wrapText="1"/>
    </xf>
    <xf numFmtId="0" fontId="0" fillId="0" borderId="4" xfId="0" applyBorder="1" applyAlignment="1">
      <alignment wrapText="1"/>
    </xf>
    <xf numFmtId="0" fontId="2" fillId="0" borderId="8" xfId="0" applyFont="1" applyBorder="1" applyAlignment="1">
      <alignment wrapText="1"/>
    </xf>
    <xf numFmtId="0" fontId="1" fillId="7" borderId="7" xfId="0" applyFont="1" applyFill="1" applyBorder="1" applyAlignment="1">
      <alignment wrapText="1"/>
    </xf>
    <xf numFmtId="0" fontId="1" fillId="7" borderId="20" xfId="0" applyFont="1" applyFill="1" applyBorder="1" applyAlignment="1">
      <alignment wrapText="1"/>
    </xf>
    <xf numFmtId="0" fontId="2" fillId="6" borderId="42" xfId="0" applyFont="1" applyFill="1" applyBorder="1" applyAlignment="1">
      <alignment wrapText="1"/>
    </xf>
    <xf numFmtId="0" fontId="0" fillId="0" borderId="47" xfId="0" applyBorder="1" applyAlignment="1">
      <alignment wrapText="1"/>
    </xf>
    <xf numFmtId="0" fontId="5" fillId="0" borderId="0" xfId="0" applyFont="1" applyAlignment="1">
      <alignment wrapText="1"/>
    </xf>
    <xf numFmtId="0" fontId="4" fillId="10" borderId="0" xfId="0" applyFont="1" applyFill="1" applyAlignment="1">
      <alignment wrapText="1"/>
    </xf>
    <xf numFmtId="0" fontId="5" fillId="10" borderId="0" xfId="0" applyFont="1" applyFill="1" applyAlignment="1">
      <alignment wrapText="1"/>
    </xf>
    <xf numFmtId="0" fontId="15" fillId="10" borderId="0" xfId="0" applyFont="1" applyFill="1" applyAlignment="1">
      <alignment wrapText="1"/>
    </xf>
    <xf numFmtId="0" fontId="3" fillId="11" borderId="0" xfId="0" applyFont="1" applyFill="1" applyAlignment="1">
      <alignment wrapText="1"/>
    </xf>
    <xf numFmtId="0" fontId="10" fillId="10" borderId="0" xfId="0" applyFont="1" applyFill="1" applyAlignment="1">
      <alignment wrapText="1"/>
    </xf>
    <xf numFmtId="0" fontId="15" fillId="10" borderId="12" xfId="0" applyFont="1" applyFill="1" applyBorder="1" applyAlignment="1">
      <alignment wrapText="1"/>
    </xf>
    <xf numFmtId="0" fontId="7" fillId="10" borderId="0" xfId="1" applyFill="1" applyBorder="1" applyAlignment="1">
      <alignment wrapText="1"/>
    </xf>
  </cellXfs>
  <cellStyles count="5">
    <cellStyle name="Comma" xfId="4" builtinId="3"/>
    <cellStyle name="Hyperlink" xfId="1" builtinId="8"/>
    <cellStyle name="Normal" xfId="0" builtinId="0"/>
    <cellStyle name="Normal 2" xfId="2" xr:uid="{00000000-0005-0000-0000-000002000000}"/>
    <cellStyle name="Per cent" xfId="3" builtinId="5"/>
  </cellStyles>
  <dxfs count="0"/>
  <tableStyles count="0" defaultTableStyle="TableStyleMedium2" defaultPivotStyle="PivotStyleLight16"/>
  <colors>
    <mruColors>
      <color rgb="FFFFFF66"/>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386355" y="-3377666"/>
          <a:ext cx="626681" cy="7382015"/>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4008688" y="30593"/>
        <a:ext cx="7351423" cy="565497"/>
      </dsp:txXfrm>
    </dsp:sp>
    <dsp:sp modelId="{D9358AAB-2C9F-4E49-A488-52DE7BF636A0}">
      <dsp:nvSpPr>
        <dsp:cNvPr id="0" name=""/>
        <dsp:cNvSpPr/>
      </dsp:nvSpPr>
      <dsp:spPr>
        <a:xfrm>
          <a:off x="40682" y="22516"/>
          <a:ext cx="4124650" cy="661976"/>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2997" y="54831"/>
        <a:ext cx="4060020" cy="597346"/>
      </dsp:txXfrm>
    </dsp:sp>
    <dsp:sp modelId="{FFAFAE02-AC8A-4F02-B13E-E94DA9661EC7}">
      <dsp:nvSpPr>
        <dsp:cNvPr id="0" name=""/>
        <dsp:cNvSpPr/>
      </dsp:nvSpPr>
      <dsp:spPr>
        <a:xfrm rot="5400000">
          <a:off x="7162201" y="-2095407"/>
          <a:ext cx="1391162" cy="7296078"/>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209744" y="924961"/>
        <a:ext cx="7228167" cy="1255340"/>
      </dsp:txXfrm>
    </dsp:sp>
    <dsp:sp modelId="{62DFBC7E-F30C-4C73-8E7F-9CE9940D62C0}">
      <dsp:nvSpPr>
        <dsp:cNvPr id="0" name=""/>
        <dsp:cNvSpPr/>
      </dsp:nvSpPr>
      <dsp:spPr>
        <a:xfrm>
          <a:off x="0" y="765103"/>
          <a:ext cx="4209723" cy="1575056"/>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6888" y="841991"/>
        <a:ext cx="4055947" cy="1421280"/>
      </dsp:txXfrm>
    </dsp:sp>
    <dsp:sp modelId="{B4EC6253-D93E-4DF2-82AC-8AAC9DDF4AD0}">
      <dsp:nvSpPr>
        <dsp:cNvPr id="0" name=""/>
        <dsp:cNvSpPr/>
      </dsp:nvSpPr>
      <dsp:spPr>
        <a:xfrm rot="5400000">
          <a:off x="7112320" y="-320329"/>
          <a:ext cx="1633855" cy="7166562"/>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345967" y="2525782"/>
        <a:ext cx="7086804" cy="1474339"/>
      </dsp:txXfrm>
    </dsp:sp>
    <dsp:sp modelId="{39A80AFA-BF50-4A5D-BCCD-9387E4DEA36A}">
      <dsp:nvSpPr>
        <dsp:cNvPr id="0" name=""/>
        <dsp:cNvSpPr/>
      </dsp:nvSpPr>
      <dsp:spPr>
        <a:xfrm>
          <a:off x="20" y="2442276"/>
          <a:ext cx="4345946" cy="1641350"/>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0144" y="2522400"/>
        <a:ext cx="4185698" cy="1481102"/>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mcoltd.sharepoint.com/sites/TIDES/Drive/04_Financial%20Model/TIDES%20Model/250521_TIDES_model_Data%20room.xlsm" TargetMode="External"/><Relationship Id="rId1" Type="http://schemas.openxmlformats.org/officeDocument/2006/relationships/externalLinkPath" Target="https://camcoltd.sharepoint.com/sites/TIDES/Drive/04_Financial%20Model/TIDES%20Model/250521_TIDES_model_Data%20roo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puts"/>
      <sheetName val="FUND SUMMARY"/>
      <sheetName val="Scenarios"/>
      <sheetName val="Dashboard"/>
      <sheetName val="Funding"/>
      <sheetName val="Quarterly"/>
      <sheetName val="Workings"/>
      <sheetName val="C&amp;I"/>
      <sheetName val="Minigrids"/>
      <sheetName val="IPP"/>
      <sheetName val="Deployment Aggregate"/>
      <sheetName val="CWF"/>
      <sheetName val="Impact"/>
      <sheetName val="ScenResults"/>
      <sheetName val="Checks"/>
      <sheetName val="Annual"/>
      <sheetName val="Digeconomy&amp;agri"/>
      <sheetName val="Running costs"/>
      <sheetName val="IM - Risk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24">
          <cell r="C124">
            <v>7.3323437500000006</v>
          </cell>
          <cell r="D124">
            <v>36.408038194444451</v>
          </cell>
          <cell r="E124">
            <v>50.570243055555558</v>
          </cell>
          <cell r="F124">
            <v>64.425104166666671</v>
          </cell>
          <cell r="G124">
            <v>71.450104166666662</v>
          </cell>
        </row>
        <row r="125">
          <cell r="C125">
            <v>2561.197916666667</v>
          </cell>
        </row>
        <row r="127">
          <cell r="D127">
            <v>8371.7288514791489</v>
          </cell>
          <cell r="E127">
            <v>43640.092194236997</v>
          </cell>
          <cell r="F127">
            <v>60676.990086534119</v>
          </cell>
          <cell r="G127">
            <v>77444.654853831249</v>
          </cell>
        </row>
        <row r="130">
          <cell r="C130">
            <v>18939.359375</v>
          </cell>
          <cell r="D130">
            <v>77020.061458333323</v>
          </cell>
          <cell r="E130">
            <v>108585.66041666667</v>
          </cell>
          <cell r="F130">
            <v>136363.38750000001</v>
          </cell>
        </row>
        <row r="131">
          <cell r="C131">
            <v>12293.75</v>
          </cell>
          <cell r="D131">
            <v>40979.166666666672</v>
          </cell>
          <cell r="E131">
            <v>57370.833333333343</v>
          </cell>
          <cell r="F131">
            <v>71303.750000000015</v>
          </cell>
        </row>
        <row r="132">
          <cell r="C132">
            <v>3</v>
          </cell>
          <cell r="D132">
            <v>6</v>
          </cell>
          <cell r="E132">
            <v>9</v>
          </cell>
          <cell r="F132">
            <v>12</v>
          </cell>
        </row>
        <row r="133">
          <cell r="C133">
            <v>0.89999999999999991</v>
          </cell>
          <cell r="D133">
            <v>1.7999999999999998</v>
          </cell>
          <cell r="E133">
            <v>2.6999999999999997</v>
          </cell>
          <cell r="F133">
            <v>3.5999999999999996</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rdnoid-my.sharepoint.com/:w:/r/teams/prof/_layouts/15/Doc.aspx?action=edit&amp;sourcedoc=%7B0363F50E-F3F8-4D15-997C-EF54493BE4AF%7D&amp;web=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cardnoid-my.sharepoint.com/:w:/r/teams/prof/_layouts/15/Doc.aspx?action=edit&amp;sourcedoc=%7BEF61C3BC-CC20-4E1D-8CE1-35E2B26F88D8%7D&amp;we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05"/>
  <sheetViews>
    <sheetView tabSelected="1" topLeftCell="B160" zoomScale="80" zoomScaleNormal="80" workbookViewId="0">
      <selection activeCell="G197" sqref="G197"/>
    </sheetView>
  </sheetViews>
  <sheetFormatPr defaultRowHeight="12.6"/>
  <cols>
    <col min="1" max="1" width="49" customWidth="1"/>
    <col min="2" max="2" width="64.42578125" customWidth="1"/>
    <col min="3" max="4" width="20.7109375" customWidth="1"/>
    <col min="5" max="5" width="21.85546875" customWidth="1"/>
    <col min="6" max="11" width="20.7109375" customWidth="1"/>
    <col min="12" max="12" width="30.7109375" customWidth="1"/>
    <col min="13" max="13" width="36.7109375" customWidth="1"/>
    <col min="14" max="14" width="17.140625" customWidth="1"/>
    <col min="15" max="15" width="14.7109375" customWidth="1"/>
    <col min="17" max="17" width="94.42578125" customWidth="1"/>
  </cols>
  <sheetData>
    <row r="1" spans="1:17" ht="14.1">
      <c r="A1" s="3" t="s">
        <v>0</v>
      </c>
      <c r="B1" s="4"/>
      <c r="C1" s="5"/>
      <c r="D1" s="5"/>
      <c r="E1" s="5"/>
      <c r="F1" s="5"/>
    </row>
    <row r="2" spans="1:17" ht="14.1">
      <c r="A2" s="3" t="s">
        <v>1</v>
      </c>
      <c r="B2" s="4"/>
      <c r="C2" s="5"/>
      <c r="D2" s="5"/>
      <c r="E2" s="5"/>
      <c r="F2" s="5"/>
    </row>
    <row r="4" spans="1:17" ht="12.95" thickBot="1">
      <c r="A4" s="6" t="s">
        <v>2</v>
      </c>
      <c r="B4" s="160" t="s">
        <v>3</v>
      </c>
      <c r="C4" s="160"/>
      <c r="D4" s="160"/>
      <c r="E4" s="160"/>
      <c r="F4" s="160"/>
      <c r="G4" s="160"/>
      <c r="H4" s="160"/>
      <c r="I4" s="160"/>
      <c r="J4" s="160"/>
      <c r="K4" s="160"/>
      <c r="L4" s="161"/>
    </row>
    <row r="5" spans="1:17" ht="13.5" thickBot="1">
      <c r="A5" s="7" t="s">
        <v>4</v>
      </c>
      <c r="B5" s="8" t="s">
        <v>5</v>
      </c>
      <c r="C5" s="8" t="s">
        <v>3</v>
      </c>
      <c r="D5" s="9" t="s">
        <v>6</v>
      </c>
      <c r="E5" s="136" t="s">
        <v>7</v>
      </c>
      <c r="F5" s="136" t="s">
        <v>8</v>
      </c>
      <c r="G5" s="136" t="s">
        <v>9</v>
      </c>
      <c r="H5" s="136" t="s">
        <v>10</v>
      </c>
      <c r="I5" s="136" t="s">
        <v>11</v>
      </c>
      <c r="J5" s="136" t="s">
        <v>12</v>
      </c>
      <c r="K5" s="137" t="s">
        <v>13</v>
      </c>
      <c r="L5" s="191" t="s">
        <v>3</v>
      </c>
      <c r="M5" s="50" t="s">
        <v>14</v>
      </c>
      <c r="N5" s="50" t="s">
        <v>15</v>
      </c>
      <c r="O5" s="51" t="s">
        <v>16</v>
      </c>
      <c r="P5" s="51" t="s">
        <v>17</v>
      </c>
      <c r="Q5" s="51" t="s">
        <v>18</v>
      </c>
    </row>
    <row r="6" spans="1:17" ht="105.75" customHeight="1" thickBot="1">
      <c r="A6" s="10" t="s">
        <v>19</v>
      </c>
      <c r="B6" s="11" t="s">
        <v>20</v>
      </c>
      <c r="C6" s="12" t="s">
        <v>21</v>
      </c>
      <c r="D6" s="13">
        <v>0</v>
      </c>
      <c r="E6" s="71" t="s">
        <v>22</v>
      </c>
      <c r="F6" s="13" t="s">
        <v>3</v>
      </c>
      <c r="G6" s="13" t="s">
        <v>3</v>
      </c>
      <c r="H6" s="105"/>
      <c r="I6" s="105"/>
      <c r="J6" s="105"/>
      <c r="K6" s="105"/>
      <c r="L6" s="191"/>
      <c r="M6" s="48" t="s">
        <v>23</v>
      </c>
      <c r="N6" s="48" t="s">
        <v>24</v>
      </c>
      <c r="O6" s="49" t="s">
        <v>25</v>
      </c>
      <c r="P6" s="49" t="s">
        <v>26</v>
      </c>
      <c r="Q6" s="52" t="s">
        <v>27</v>
      </c>
    </row>
    <row r="7" spans="1:17" ht="12.95" thickBot="1">
      <c r="A7" s="10" t="s">
        <v>3</v>
      </c>
      <c r="B7" s="11" t="s">
        <v>3</v>
      </c>
      <c r="C7" s="12" t="s">
        <v>28</v>
      </c>
      <c r="D7" s="14" t="s">
        <v>3</v>
      </c>
      <c r="E7" s="13"/>
      <c r="F7" s="13" t="s">
        <v>3</v>
      </c>
      <c r="G7" s="13" t="s">
        <v>3</v>
      </c>
      <c r="H7" s="105"/>
      <c r="I7" s="105"/>
      <c r="J7" s="105"/>
      <c r="K7" s="105"/>
      <c r="L7" s="191"/>
    </row>
    <row r="8" spans="1:17" ht="12.95" thickBot="1">
      <c r="A8" s="10" t="s">
        <v>3</v>
      </c>
      <c r="B8" s="11" t="s">
        <v>3</v>
      </c>
      <c r="C8" s="15" t="s">
        <v>3</v>
      </c>
      <c r="D8" s="162" t="s">
        <v>29</v>
      </c>
      <c r="E8" s="149"/>
      <c r="F8" s="149"/>
      <c r="G8" s="150"/>
      <c r="H8" s="111"/>
      <c r="I8" s="111"/>
      <c r="J8" s="111"/>
      <c r="K8" s="111"/>
      <c r="L8" s="191"/>
    </row>
    <row r="9" spans="1:17" ht="12.95" thickBot="1">
      <c r="A9" s="10"/>
      <c r="B9" s="11"/>
      <c r="C9" s="15"/>
      <c r="D9" s="163" t="s">
        <v>30</v>
      </c>
      <c r="E9" s="156"/>
      <c r="F9" s="156"/>
      <c r="G9" s="157"/>
      <c r="H9" s="111"/>
      <c r="I9" s="111"/>
      <c r="J9" s="111"/>
      <c r="K9" s="111"/>
      <c r="L9" s="191"/>
    </row>
    <row r="10" spans="1:17" ht="12.95" thickBot="1">
      <c r="A10" s="10" t="s">
        <v>3</v>
      </c>
      <c r="B10" s="8" t="s">
        <v>31</v>
      </c>
      <c r="C10" s="8" t="s">
        <v>3</v>
      </c>
      <c r="D10" s="9" t="s">
        <v>6</v>
      </c>
      <c r="E10" s="136" t="s">
        <v>7</v>
      </c>
      <c r="F10" s="136" t="s">
        <v>8</v>
      </c>
      <c r="G10" s="136" t="s">
        <v>9</v>
      </c>
      <c r="H10" s="136" t="s">
        <v>10</v>
      </c>
      <c r="I10" s="136" t="s">
        <v>11</v>
      </c>
      <c r="J10" s="136" t="s">
        <v>12</v>
      </c>
      <c r="K10" s="137" t="s">
        <v>13</v>
      </c>
      <c r="L10" s="191"/>
    </row>
    <row r="11" spans="1:17">
      <c r="A11" s="93"/>
      <c r="B11" s="197" t="s">
        <v>32</v>
      </c>
      <c r="C11" s="19" t="s">
        <v>21</v>
      </c>
      <c r="D11" s="19"/>
      <c r="E11" s="19"/>
      <c r="F11" s="19"/>
      <c r="G11" s="19"/>
      <c r="H11" s="19"/>
      <c r="I11" s="19"/>
      <c r="J11" s="19"/>
      <c r="K11" s="19"/>
      <c r="L11" s="19"/>
    </row>
    <row r="12" spans="1:17">
      <c r="A12" s="93"/>
      <c r="B12" s="198"/>
      <c r="C12" s="19" t="s">
        <v>28</v>
      </c>
      <c r="D12" s="19"/>
      <c r="E12" s="19"/>
      <c r="F12" s="19"/>
      <c r="G12" s="19"/>
      <c r="H12" s="19"/>
      <c r="I12" s="19"/>
      <c r="J12" s="19"/>
      <c r="K12" s="19"/>
      <c r="L12" s="19"/>
    </row>
    <row r="13" spans="1:17">
      <c r="A13" s="93"/>
      <c r="B13" s="198"/>
      <c r="C13" s="19"/>
      <c r="D13" s="19" t="s">
        <v>29</v>
      </c>
      <c r="E13" s="19"/>
      <c r="F13" s="19"/>
      <c r="G13" s="19"/>
      <c r="H13" s="19"/>
      <c r="I13" s="19"/>
      <c r="J13" s="19"/>
      <c r="K13" s="19"/>
      <c r="L13" s="19"/>
    </row>
    <row r="14" spans="1:17" ht="12.95" thickBot="1">
      <c r="A14" s="93"/>
      <c r="B14" s="124"/>
      <c r="C14" s="19"/>
      <c r="D14" s="95"/>
      <c r="E14" s="19"/>
      <c r="F14" s="19"/>
      <c r="G14" s="19"/>
      <c r="H14" s="19"/>
      <c r="I14" s="19"/>
      <c r="J14" s="19"/>
      <c r="K14" s="19"/>
      <c r="L14" s="19"/>
    </row>
    <row r="15" spans="1:17" ht="12.95" thickBot="1">
      <c r="A15" s="20" t="s">
        <v>33</v>
      </c>
      <c r="B15" s="21" t="s">
        <v>34</v>
      </c>
      <c r="C15" s="21" t="s">
        <v>3</v>
      </c>
      <c r="D15" s="22" t="s">
        <v>6</v>
      </c>
      <c r="E15" s="136" t="s">
        <v>7</v>
      </c>
      <c r="F15" s="136" t="s">
        <v>8</v>
      </c>
      <c r="G15" s="136" t="s">
        <v>9</v>
      </c>
      <c r="H15" s="136" t="s">
        <v>10</v>
      </c>
      <c r="I15" s="136" t="s">
        <v>11</v>
      </c>
      <c r="J15" s="136" t="s">
        <v>12</v>
      </c>
      <c r="K15" s="137" t="s">
        <v>13</v>
      </c>
      <c r="L15" s="23" t="s">
        <v>35</v>
      </c>
    </row>
    <row r="16" spans="1:17" ht="125.45" thickBot="1">
      <c r="A16" s="164" t="s">
        <v>36</v>
      </c>
      <c r="B16" s="167" t="s">
        <v>37</v>
      </c>
      <c r="C16" s="12" t="s">
        <v>21</v>
      </c>
      <c r="D16" s="13">
        <v>0</v>
      </c>
      <c r="E16" s="70" t="s">
        <v>22</v>
      </c>
      <c r="F16" s="13" t="s">
        <v>3</v>
      </c>
      <c r="G16" s="70">
        <v>10000</v>
      </c>
      <c r="H16" s="15"/>
      <c r="I16" s="15"/>
      <c r="J16" s="15"/>
      <c r="K16" s="15"/>
      <c r="L16" s="19"/>
      <c r="M16" s="56" t="s">
        <v>38</v>
      </c>
      <c r="N16" s="48" t="s">
        <v>39</v>
      </c>
      <c r="O16" s="49" t="s">
        <v>40</v>
      </c>
      <c r="P16" s="49" t="s">
        <v>41</v>
      </c>
      <c r="Q16" s="61" t="s">
        <v>42</v>
      </c>
    </row>
    <row r="17" spans="1:17" ht="12.95" thickBot="1">
      <c r="A17" s="165"/>
      <c r="B17" s="168"/>
      <c r="C17" s="12" t="s">
        <v>28</v>
      </c>
      <c r="D17" s="14" t="s">
        <v>3</v>
      </c>
      <c r="E17" s="13" t="s">
        <v>3</v>
      </c>
      <c r="F17" s="13" t="s">
        <v>3</v>
      </c>
      <c r="G17" s="17" t="s">
        <v>3</v>
      </c>
      <c r="H17" s="15"/>
      <c r="I17" s="15"/>
      <c r="J17" s="15"/>
      <c r="K17" s="15"/>
      <c r="L17" s="19"/>
    </row>
    <row r="18" spans="1:17" ht="12.95" thickBot="1">
      <c r="A18" s="165"/>
      <c r="B18" s="168"/>
      <c r="C18" s="15" t="s">
        <v>3</v>
      </c>
      <c r="D18" s="162" t="s">
        <v>29</v>
      </c>
      <c r="E18" s="149"/>
      <c r="F18" s="149"/>
      <c r="G18" s="149"/>
      <c r="H18" s="111"/>
      <c r="I18" s="111"/>
      <c r="J18" s="111"/>
      <c r="K18" s="111"/>
      <c r="L18" s="19"/>
    </row>
    <row r="19" spans="1:17" ht="26.45" thickBot="1">
      <c r="A19" s="165"/>
      <c r="B19" s="168"/>
      <c r="C19" s="17" t="s">
        <v>3</v>
      </c>
      <c r="D19" s="163" t="s">
        <v>30</v>
      </c>
      <c r="E19" s="157"/>
      <c r="F19" s="156" t="s">
        <v>3</v>
      </c>
      <c r="G19" s="156"/>
      <c r="H19" s="15"/>
      <c r="I19" s="15"/>
      <c r="J19" s="15"/>
      <c r="K19" s="15"/>
      <c r="L19" s="19"/>
      <c r="M19" s="55" t="s">
        <v>43</v>
      </c>
      <c r="N19" s="49" t="s">
        <v>44</v>
      </c>
      <c r="O19" s="49" t="s">
        <v>45</v>
      </c>
      <c r="P19" s="49" t="s">
        <v>41</v>
      </c>
      <c r="Q19" s="49" t="s">
        <v>46</v>
      </c>
    </row>
    <row r="20" spans="1:17">
      <c r="A20" s="165"/>
      <c r="B20" s="97"/>
      <c r="C20" s="19"/>
      <c r="D20" s="19"/>
      <c r="E20" s="19"/>
      <c r="F20" s="19"/>
      <c r="G20" s="19"/>
      <c r="H20" s="19"/>
      <c r="I20" s="19"/>
      <c r="J20" s="19"/>
      <c r="K20" s="19"/>
      <c r="L20" s="19"/>
    </row>
    <row r="21" spans="1:17" ht="12.95" thickBot="1">
      <c r="A21" s="165"/>
      <c r="B21" s="97"/>
      <c r="C21" s="19"/>
      <c r="D21" s="19"/>
      <c r="E21" s="19"/>
      <c r="F21" s="19"/>
      <c r="G21" s="19"/>
      <c r="H21" s="19"/>
      <c r="I21" s="19"/>
      <c r="J21" s="19"/>
      <c r="K21" s="19"/>
      <c r="L21" s="19"/>
    </row>
    <row r="22" spans="1:17" ht="12.95" thickBot="1">
      <c r="A22" s="165"/>
      <c r="B22" s="8" t="s">
        <v>47</v>
      </c>
      <c r="C22" s="8" t="s">
        <v>3</v>
      </c>
      <c r="D22" s="9" t="s">
        <v>6</v>
      </c>
      <c r="E22" s="136" t="s">
        <v>7</v>
      </c>
      <c r="F22" s="136" t="s">
        <v>8</v>
      </c>
      <c r="G22" s="136" t="s">
        <v>9</v>
      </c>
      <c r="H22" s="136" t="s">
        <v>10</v>
      </c>
      <c r="I22" s="136" t="s">
        <v>11</v>
      </c>
      <c r="J22" s="136" t="s">
        <v>12</v>
      </c>
      <c r="K22" s="137" t="s">
        <v>13</v>
      </c>
      <c r="L22" s="23" t="s">
        <v>35</v>
      </c>
    </row>
    <row r="23" spans="1:17" ht="23.45" thickBot="1">
      <c r="A23" s="165"/>
      <c r="B23" s="98" t="s">
        <v>48</v>
      </c>
      <c r="C23" s="12" t="s">
        <v>21</v>
      </c>
      <c r="D23" s="13">
        <v>0</v>
      </c>
      <c r="E23" s="70" t="s">
        <v>22</v>
      </c>
      <c r="F23" s="13" t="s">
        <v>3</v>
      </c>
      <c r="G23" s="70">
        <v>1300</v>
      </c>
      <c r="H23" s="15"/>
      <c r="I23" s="15"/>
      <c r="J23" s="15"/>
      <c r="K23" s="15"/>
      <c r="L23" s="19"/>
    </row>
    <row r="24" spans="1:17" ht="12.95" thickBot="1">
      <c r="A24" s="165"/>
      <c r="B24" s="96"/>
      <c r="C24" s="12" t="s">
        <v>28</v>
      </c>
      <c r="D24" s="14" t="s">
        <v>3</v>
      </c>
      <c r="E24" s="13" t="s">
        <v>3</v>
      </c>
      <c r="F24" s="13" t="s">
        <v>3</v>
      </c>
      <c r="G24" s="17" t="s">
        <v>3</v>
      </c>
      <c r="H24" s="15"/>
      <c r="I24" s="15"/>
      <c r="J24" s="15"/>
      <c r="K24" s="15"/>
      <c r="L24" s="19"/>
    </row>
    <row r="25" spans="1:17" ht="12.95" thickBot="1">
      <c r="A25" s="165"/>
      <c r="B25" s="96"/>
      <c r="C25" s="15" t="s">
        <v>3</v>
      </c>
      <c r="D25" s="162" t="s">
        <v>29</v>
      </c>
      <c r="E25" s="149"/>
      <c r="F25" s="149"/>
      <c r="G25" s="149"/>
      <c r="H25" s="111"/>
      <c r="I25" s="111"/>
      <c r="J25" s="111"/>
      <c r="K25" s="111"/>
      <c r="L25" s="19"/>
    </row>
    <row r="26" spans="1:17" ht="12.95" thickBot="1">
      <c r="A26" s="166"/>
      <c r="B26" s="96"/>
      <c r="C26" s="17" t="s">
        <v>3</v>
      </c>
      <c r="D26" s="163" t="s">
        <v>30</v>
      </c>
      <c r="E26" s="156"/>
      <c r="F26" s="156"/>
      <c r="G26" s="156"/>
      <c r="H26" s="15"/>
      <c r="I26" s="15"/>
      <c r="J26" s="15"/>
      <c r="K26" s="15"/>
      <c r="L26" s="19"/>
    </row>
    <row r="27" spans="1:17" ht="12.95" thickBot="1">
      <c r="A27" s="166"/>
      <c r="B27" s="8" t="s">
        <v>49</v>
      </c>
      <c r="C27" s="8" t="s">
        <v>3</v>
      </c>
      <c r="D27" s="9" t="s">
        <v>6</v>
      </c>
      <c r="E27" s="136" t="s">
        <v>7</v>
      </c>
      <c r="F27" s="136" t="s">
        <v>8</v>
      </c>
      <c r="G27" s="136" t="s">
        <v>9</v>
      </c>
      <c r="H27" s="136" t="s">
        <v>10</v>
      </c>
      <c r="I27" s="136" t="s">
        <v>11</v>
      </c>
      <c r="J27" s="136" t="s">
        <v>12</v>
      </c>
      <c r="K27" s="137" t="s">
        <v>13</v>
      </c>
      <c r="L27" s="23" t="s">
        <v>35</v>
      </c>
    </row>
    <row r="28" spans="1:17" ht="65.45" thickBot="1">
      <c r="A28" s="166"/>
      <c r="B28" s="171" t="s">
        <v>50</v>
      </c>
      <c r="C28" s="12" t="s">
        <v>21</v>
      </c>
      <c r="D28" s="105">
        <v>0</v>
      </c>
      <c r="E28" s="70" t="s">
        <v>22</v>
      </c>
      <c r="F28" s="13" t="s">
        <v>3</v>
      </c>
      <c r="G28" s="70">
        <v>17</v>
      </c>
      <c r="H28" s="15"/>
      <c r="I28" s="15"/>
      <c r="J28" s="15"/>
      <c r="K28" s="15"/>
      <c r="L28" s="19"/>
      <c r="M28" s="55" t="s">
        <v>51</v>
      </c>
      <c r="N28" s="48" t="s">
        <v>52</v>
      </c>
      <c r="O28" s="49" t="s">
        <v>53</v>
      </c>
      <c r="P28" s="49" t="s">
        <v>26</v>
      </c>
      <c r="Q28" s="49" t="s">
        <v>54</v>
      </c>
    </row>
    <row r="29" spans="1:17">
      <c r="A29" s="166"/>
      <c r="B29" s="172"/>
      <c r="C29" s="27" t="s">
        <v>28</v>
      </c>
      <c r="D29" s="106" t="s">
        <v>3</v>
      </c>
      <c r="E29" s="105" t="s">
        <v>3</v>
      </c>
      <c r="F29" s="105" t="s">
        <v>3</v>
      </c>
      <c r="G29" s="15" t="s">
        <v>3</v>
      </c>
      <c r="H29" s="15"/>
      <c r="I29" s="15"/>
      <c r="J29" s="15"/>
      <c r="K29" s="15"/>
      <c r="L29" s="19"/>
    </row>
    <row r="30" spans="1:17">
      <c r="A30" s="166"/>
      <c r="B30" s="172"/>
      <c r="C30" s="104" t="s">
        <v>3</v>
      </c>
      <c r="D30" s="169" t="s">
        <v>29</v>
      </c>
      <c r="E30" s="170"/>
      <c r="F30" s="170"/>
      <c r="G30" s="170"/>
      <c r="H30" s="111"/>
      <c r="I30" s="111"/>
      <c r="J30" s="111"/>
      <c r="K30" s="111"/>
      <c r="L30" s="19"/>
    </row>
    <row r="31" spans="1:17" ht="12.95" thickBot="1">
      <c r="A31" s="93"/>
      <c r="B31" s="102"/>
      <c r="C31" s="103" t="s">
        <v>3</v>
      </c>
      <c r="D31" s="192" t="s">
        <v>30</v>
      </c>
      <c r="E31" s="193"/>
      <c r="F31" s="193"/>
      <c r="G31" s="193"/>
      <c r="H31" s="15"/>
      <c r="I31" s="15"/>
      <c r="J31" s="15"/>
      <c r="K31" s="15"/>
      <c r="L31" s="19"/>
    </row>
    <row r="32" spans="1:17" ht="12.95" thickBot="1">
      <c r="A32" s="19"/>
      <c r="B32" s="107" t="s">
        <v>55</v>
      </c>
      <c r="C32" s="8" t="s">
        <v>3</v>
      </c>
      <c r="D32" s="9" t="s">
        <v>6</v>
      </c>
      <c r="E32" s="136" t="s">
        <v>7</v>
      </c>
      <c r="F32" s="136" t="s">
        <v>8</v>
      </c>
      <c r="G32" s="136" t="s">
        <v>9</v>
      </c>
      <c r="H32" s="136" t="s">
        <v>10</v>
      </c>
      <c r="I32" s="136" t="s">
        <v>11</v>
      </c>
      <c r="J32" s="136" t="s">
        <v>12</v>
      </c>
      <c r="K32" s="137" t="s">
        <v>13</v>
      </c>
      <c r="L32" s="23" t="s">
        <v>35</v>
      </c>
    </row>
    <row r="33" spans="1:17" ht="12.95" thickBot="1">
      <c r="A33" s="19"/>
      <c r="B33" s="194" t="s">
        <v>56</v>
      </c>
      <c r="C33" s="12" t="s">
        <v>21</v>
      </c>
      <c r="D33" s="105"/>
      <c r="E33" s="70"/>
      <c r="F33" s="13" t="s">
        <v>3</v>
      </c>
      <c r="G33" s="132">
        <v>17</v>
      </c>
      <c r="H33" s="15"/>
      <c r="I33" s="15"/>
      <c r="J33" s="15"/>
      <c r="K33" s="15"/>
      <c r="L33" s="99"/>
    </row>
    <row r="34" spans="1:17">
      <c r="A34" s="19"/>
      <c r="B34" s="195"/>
      <c r="C34" s="27" t="s">
        <v>28</v>
      </c>
      <c r="D34" s="106" t="s">
        <v>3</v>
      </c>
      <c r="E34" s="105" t="s">
        <v>3</v>
      </c>
      <c r="F34" s="105" t="s">
        <v>3</v>
      </c>
      <c r="G34" s="15" t="s">
        <v>3</v>
      </c>
      <c r="H34" s="15"/>
      <c r="I34" s="15"/>
      <c r="J34" s="15"/>
      <c r="K34" s="15"/>
      <c r="L34" s="99"/>
    </row>
    <row r="35" spans="1:17">
      <c r="A35" s="19"/>
      <c r="B35" s="196"/>
      <c r="C35" s="104" t="s">
        <v>3</v>
      </c>
      <c r="D35" s="169" t="s">
        <v>29</v>
      </c>
      <c r="E35" s="170"/>
      <c r="F35" s="170"/>
      <c r="G35" s="170"/>
      <c r="H35" s="111"/>
      <c r="I35" s="111"/>
      <c r="J35" s="111"/>
      <c r="K35" s="111"/>
      <c r="L35" s="99"/>
    </row>
    <row r="36" spans="1:17" ht="12.95" thickBot="1">
      <c r="A36" s="19"/>
      <c r="B36" s="108"/>
      <c r="C36" s="103" t="s">
        <v>3</v>
      </c>
      <c r="D36" s="192" t="s">
        <v>30</v>
      </c>
      <c r="E36" s="193"/>
      <c r="F36" s="193"/>
      <c r="G36" s="193"/>
      <c r="H36" s="15"/>
      <c r="I36" s="15"/>
      <c r="J36" s="15"/>
      <c r="K36" s="15"/>
      <c r="L36" s="100"/>
    </row>
    <row r="37" spans="1:17" ht="12.95" thickBot="1">
      <c r="A37" s="7" t="s">
        <v>57</v>
      </c>
      <c r="B37" s="84" t="s">
        <v>58</v>
      </c>
      <c r="C37" s="84" t="s">
        <v>3</v>
      </c>
      <c r="D37" s="101" t="s">
        <v>6</v>
      </c>
      <c r="E37" s="136" t="s">
        <v>7</v>
      </c>
      <c r="F37" s="136" t="s">
        <v>8</v>
      </c>
      <c r="G37" s="136" t="s">
        <v>9</v>
      </c>
      <c r="H37" s="136" t="s">
        <v>10</v>
      </c>
      <c r="I37" s="136" t="s">
        <v>11</v>
      </c>
      <c r="J37" s="136" t="s">
        <v>12</v>
      </c>
      <c r="K37" s="137" t="s">
        <v>13</v>
      </c>
      <c r="L37" s="23" t="s">
        <v>35</v>
      </c>
    </row>
    <row r="38" spans="1:17" ht="82.5" customHeight="1" thickBot="1">
      <c r="A38" s="10" t="s">
        <v>59</v>
      </c>
      <c r="B38" s="11" t="s">
        <v>60</v>
      </c>
      <c r="C38" s="12" t="s">
        <v>21</v>
      </c>
      <c r="D38" s="13">
        <v>0</v>
      </c>
      <c r="E38" s="62" t="s">
        <v>22</v>
      </c>
      <c r="F38" s="13" t="s">
        <v>3</v>
      </c>
      <c r="G38" s="62">
        <v>0.9</v>
      </c>
      <c r="H38" s="15"/>
      <c r="I38" s="15"/>
      <c r="J38" s="15"/>
      <c r="K38" s="15"/>
      <c r="L38" s="184" t="s">
        <v>61</v>
      </c>
      <c r="M38" s="49" t="s">
        <v>62</v>
      </c>
      <c r="N38" s="48" t="s">
        <v>63</v>
      </c>
      <c r="O38" s="49"/>
      <c r="P38" s="49" t="s">
        <v>26</v>
      </c>
      <c r="Q38" s="61" t="s">
        <v>64</v>
      </c>
    </row>
    <row r="39" spans="1:17" ht="12.95" thickBot="1">
      <c r="A39" s="10" t="s">
        <v>3</v>
      </c>
      <c r="B39" s="11" t="s">
        <v>3</v>
      </c>
      <c r="C39" s="12" t="s">
        <v>28</v>
      </c>
      <c r="D39" s="14" t="s">
        <v>3</v>
      </c>
      <c r="E39" s="13" t="s">
        <v>3</v>
      </c>
      <c r="F39" s="13" t="s">
        <v>3</v>
      </c>
      <c r="G39" s="17" t="s">
        <v>3</v>
      </c>
      <c r="H39" s="15"/>
      <c r="I39" s="15"/>
      <c r="J39" s="15"/>
      <c r="K39" s="15"/>
      <c r="L39" s="185"/>
    </row>
    <row r="40" spans="1:17" ht="12.95" thickBot="1">
      <c r="A40" s="10" t="s">
        <v>3</v>
      </c>
      <c r="B40" s="11" t="s">
        <v>3</v>
      </c>
      <c r="C40" s="15" t="s">
        <v>3</v>
      </c>
      <c r="D40" s="162" t="s">
        <v>29</v>
      </c>
      <c r="E40" s="149"/>
      <c r="F40" s="149"/>
      <c r="G40" s="149"/>
      <c r="H40" s="111"/>
      <c r="I40" s="111"/>
      <c r="J40" s="111"/>
      <c r="K40" s="111"/>
      <c r="L40" s="185"/>
    </row>
    <row r="41" spans="1:17" ht="12.95" thickBot="1">
      <c r="A41" s="10" t="s">
        <v>3</v>
      </c>
      <c r="B41" s="16" t="s">
        <v>3</v>
      </c>
      <c r="C41" s="17" t="s">
        <v>3</v>
      </c>
      <c r="D41" s="163" t="s">
        <v>65</v>
      </c>
      <c r="E41" s="157"/>
      <c r="F41" s="156" t="s">
        <v>3</v>
      </c>
      <c r="G41" s="156"/>
      <c r="H41" s="15"/>
      <c r="I41" s="15"/>
      <c r="J41" s="15"/>
      <c r="K41" s="15"/>
      <c r="L41" s="185"/>
    </row>
    <row r="42" spans="1:17" ht="12.95" thickBot="1">
      <c r="A42" s="10" t="s">
        <v>3</v>
      </c>
      <c r="B42" s="8" t="s">
        <v>66</v>
      </c>
      <c r="C42" s="8" t="s">
        <v>3</v>
      </c>
      <c r="D42" s="9" t="s">
        <v>6</v>
      </c>
      <c r="E42" s="136" t="s">
        <v>7</v>
      </c>
      <c r="F42" s="136" t="s">
        <v>8</v>
      </c>
      <c r="G42" s="136" t="s">
        <v>9</v>
      </c>
      <c r="H42" s="136" t="s">
        <v>10</v>
      </c>
      <c r="I42" s="136" t="s">
        <v>11</v>
      </c>
      <c r="J42" s="136" t="s">
        <v>12</v>
      </c>
      <c r="K42" s="137" t="s">
        <v>13</v>
      </c>
      <c r="L42" s="185"/>
    </row>
    <row r="43" spans="1:17" ht="54" customHeight="1" thickBot="1">
      <c r="A43" s="10" t="s">
        <v>3</v>
      </c>
      <c r="B43" s="11" t="s">
        <v>67</v>
      </c>
      <c r="C43" s="12" t="s">
        <v>21</v>
      </c>
      <c r="D43" s="13">
        <v>0</v>
      </c>
      <c r="E43" s="62" t="s">
        <v>22</v>
      </c>
      <c r="F43" s="13" t="s">
        <v>3</v>
      </c>
      <c r="G43" s="62">
        <v>0.3</v>
      </c>
      <c r="H43" s="15"/>
      <c r="I43" s="15"/>
      <c r="J43" s="15"/>
      <c r="K43" s="15"/>
      <c r="L43" s="185"/>
      <c r="M43" s="55" t="s">
        <v>68</v>
      </c>
      <c r="N43" s="49" t="s">
        <v>63</v>
      </c>
      <c r="O43" s="49"/>
      <c r="P43" s="49" t="s">
        <v>26</v>
      </c>
      <c r="Q43" s="49" t="s">
        <v>46</v>
      </c>
    </row>
    <row r="44" spans="1:17" ht="12.95" thickBot="1">
      <c r="A44" s="10" t="s">
        <v>3</v>
      </c>
      <c r="B44" s="11" t="s">
        <v>3</v>
      </c>
      <c r="C44" s="12" t="s">
        <v>28</v>
      </c>
      <c r="D44" s="14" t="s">
        <v>3</v>
      </c>
      <c r="E44" s="13" t="s">
        <v>3</v>
      </c>
      <c r="F44" s="13" t="s">
        <v>3</v>
      </c>
      <c r="G44" s="17" t="s">
        <v>3</v>
      </c>
      <c r="H44" s="15"/>
      <c r="I44" s="15"/>
      <c r="J44" s="15"/>
      <c r="K44" s="15"/>
      <c r="L44" s="185"/>
    </row>
    <row r="45" spans="1:17" ht="12.95" thickBot="1">
      <c r="A45" s="10" t="s">
        <v>3</v>
      </c>
      <c r="B45" s="11" t="s">
        <v>3</v>
      </c>
      <c r="C45" s="15" t="s">
        <v>3</v>
      </c>
      <c r="D45" s="162" t="s">
        <v>29</v>
      </c>
      <c r="E45" s="149"/>
      <c r="F45" s="149"/>
      <c r="G45" s="149"/>
      <c r="H45" s="111"/>
      <c r="I45" s="111"/>
      <c r="J45" s="111"/>
      <c r="K45" s="111"/>
      <c r="L45" s="185"/>
    </row>
    <row r="46" spans="1:17" ht="12.95" thickBot="1">
      <c r="A46" s="91" t="s">
        <v>3</v>
      </c>
      <c r="B46" s="16" t="s">
        <v>3</v>
      </c>
      <c r="C46" s="17" t="s">
        <v>3</v>
      </c>
      <c r="D46" s="163" t="s">
        <v>65</v>
      </c>
      <c r="E46" s="156"/>
      <c r="F46" s="156"/>
      <c r="G46" s="156"/>
      <c r="H46" s="15"/>
      <c r="I46" s="15"/>
      <c r="J46" s="15"/>
      <c r="K46" s="15"/>
      <c r="L46" s="185"/>
    </row>
    <row r="47" spans="1:17" ht="12.95" thickBot="1">
      <c r="A47" s="91" t="s">
        <v>3</v>
      </c>
      <c r="B47" s="8" t="s">
        <v>69</v>
      </c>
      <c r="C47" s="8" t="s">
        <v>3</v>
      </c>
      <c r="D47" s="9" t="s">
        <v>6</v>
      </c>
      <c r="E47" s="136" t="s">
        <v>7</v>
      </c>
      <c r="F47" s="136" t="s">
        <v>8</v>
      </c>
      <c r="G47" s="136" t="s">
        <v>9</v>
      </c>
      <c r="H47" s="136" t="s">
        <v>10</v>
      </c>
      <c r="I47" s="136" t="s">
        <v>11</v>
      </c>
      <c r="J47" s="136" t="s">
        <v>12</v>
      </c>
      <c r="K47" s="137" t="s">
        <v>13</v>
      </c>
      <c r="L47" s="185"/>
    </row>
    <row r="48" spans="1:17" ht="57.95" thickBot="1">
      <c r="A48" s="10" t="s">
        <v>3</v>
      </c>
      <c r="B48" s="11" t="s">
        <v>70</v>
      </c>
      <c r="C48" s="12" t="s">
        <v>21</v>
      </c>
      <c r="D48" s="13">
        <v>0</v>
      </c>
      <c r="E48" s="62" t="s">
        <v>22</v>
      </c>
      <c r="F48" s="13" t="s">
        <v>3</v>
      </c>
      <c r="G48" s="62">
        <v>0.3</v>
      </c>
      <c r="H48" s="15"/>
      <c r="I48" s="15"/>
      <c r="J48" s="15"/>
      <c r="K48" s="15"/>
      <c r="L48" s="185"/>
      <c r="M48" s="55" t="s">
        <v>71</v>
      </c>
      <c r="N48" s="48" t="s">
        <v>63</v>
      </c>
      <c r="O48" s="49"/>
      <c r="P48" s="49" t="s">
        <v>26</v>
      </c>
      <c r="Q48" s="49" t="s">
        <v>72</v>
      </c>
    </row>
    <row r="49" spans="1:17" ht="12.95" thickBot="1">
      <c r="A49" s="10" t="s">
        <v>3</v>
      </c>
      <c r="B49" s="11" t="s">
        <v>3</v>
      </c>
      <c r="C49" s="12" t="s">
        <v>28</v>
      </c>
      <c r="D49" s="14" t="s">
        <v>3</v>
      </c>
      <c r="E49" s="13" t="s">
        <v>3</v>
      </c>
      <c r="F49" s="13" t="s">
        <v>3</v>
      </c>
      <c r="G49" s="17" t="s">
        <v>3</v>
      </c>
      <c r="H49" s="15"/>
      <c r="I49" s="15"/>
      <c r="J49" s="15"/>
      <c r="K49" s="15"/>
      <c r="L49" s="185"/>
    </row>
    <row r="50" spans="1:17" ht="12.95" thickBot="1">
      <c r="A50" s="10" t="s">
        <v>3</v>
      </c>
      <c r="B50" s="11" t="s">
        <v>3</v>
      </c>
      <c r="C50" s="15" t="s">
        <v>3</v>
      </c>
      <c r="D50" s="162" t="s">
        <v>29</v>
      </c>
      <c r="E50" s="149"/>
      <c r="F50" s="149"/>
      <c r="G50" s="149"/>
      <c r="H50" s="111"/>
      <c r="I50" s="111"/>
      <c r="J50" s="111"/>
      <c r="K50" s="111"/>
      <c r="L50" s="185"/>
    </row>
    <row r="51" spans="1:17" ht="12.95" thickBot="1">
      <c r="A51" s="10"/>
      <c r="B51" s="11"/>
      <c r="C51" s="15"/>
      <c r="D51" s="77"/>
      <c r="E51" s="76"/>
      <c r="F51" s="76"/>
      <c r="G51" s="76"/>
      <c r="H51" s="111"/>
      <c r="I51" s="111"/>
      <c r="J51" s="111"/>
      <c r="K51" s="111"/>
      <c r="L51" s="185"/>
    </row>
    <row r="52" spans="1:17" ht="12.95" thickBot="1">
      <c r="A52" s="10" t="s">
        <v>3</v>
      </c>
      <c r="B52" s="16" t="s">
        <v>3</v>
      </c>
      <c r="C52" s="17" t="s">
        <v>3</v>
      </c>
      <c r="D52" s="163" t="s">
        <v>65</v>
      </c>
      <c r="E52" s="156"/>
      <c r="F52" s="156"/>
      <c r="G52" s="156"/>
      <c r="H52" s="17"/>
      <c r="I52" s="17"/>
      <c r="J52" s="17"/>
      <c r="K52" s="17"/>
      <c r="L52" s="186"/>
    </row>
    <row r="53" spans="1:17" ht="12.95" thickBot="1">
      <c r="A53" s="81"/>
      <c r="B53" s="82" t="s">
        <v>73</v>
      </c>
      <c r="C53" s="80"/>
      <c r="D53" s="9" t="s">
        <v>6</v>
      </c>
      <c r="E53" s="136" t="s">
        <v>7</v>
      </c>
      <c r="F53" s="136" t="s">
        <v>8</v>
      </c>
      <c r="G53" s="136" t="s">
        <v>9</v>
      </c>
      <c r="H53" s="136" t="s">
        <v>10</v>
      </c>
      <c r="I53" s="136" t="s">
        <v>11</v>
      </c>
      <c r="J53" s="136" t="s">
        <v>12</v>
      </c>
      <c r="K53" s="137" t="s">
        <v>13</v>
      </c>
      <c r="L53" s="23" t="s">
        <v>35</v>
      </c>
    </row>
    <row r="54" spans="1:17" ht="12.95" thickBot="1">
      <c r="A54" s="81"/>
      <c r="B54" s="199" t="s">
        <v>74</v>
      </c>
      <c r="C54" s="87" t="s">
        <v>75</v>
      </c>
      <c r="D54" s="85"/>
      <c r="E54" s="117"/>
      <c r="F54" s="117"/>
      <c r="G54" s="117"/>
      <c r="H54" s="117">
        <f>[1]Impact!$C$130/1000</f>
        <v>18.939359374999999</v>
      </c>
      <c r="I54" s="117">
        <f>[1]Impact!$D$130/1000</f>
        <v>77.020061458333316</v>
      </c>
      <c r="J54" s="117">
        <f>[1]Impact!$E$130/1000</f>
        <v>108.58566041666667</v>
      </c>
      <c r="K54" s="118">
        <f>[1]Impact!$F$130/1000</f>
        <v>136.36338750000002</v>
      </c>
      <c r="L54" s="118"/>
    </row>
    <row r="55" spans="1:17" ht="12.95" thickBot="1">
      <c r="A55" s="81"/>
      <c r="B55" s="200"/>
      <c r="C55" s="87" t="s">
        <v>28</v>
      </c>
      <c r="D55" s="88"/>
      <c r="E55" s="88"/>
      <c r="F55" s="88"/>
      <c r="G55" s="89"/>
      <c r="H55" s="89"/>
      <c r="I55" s="89"/>
      <c r="J55" s="89"/>
      <c r="K55" s="89"/>
      <c r="L55" s="79"/>
    </row>
    <row r="56" spans="1:17" ht="12.95" thickBot="1">
      <c r="A56" s="81"/>
      <c r="B56" s="200"/>
      <c r="C56" s="86"/>
      <c r="D56" s="162" t="s">
        <v>29</v>
      </c>
      <c r="E56" s="180"/>
      <c r="F56" s="180"/>
      <c r="G56" s="180"/>
      <c r="H56" s="114"/>
      <c r="I56" s="114"/>
      <c r="J56" s="114"/>
      <c r="K56" s="114"/>
      <c r="L56" s="79"/>
    </row>
    <row r="57" spans="1:17" ht="12.95" thickBot="1">
      <c r="A57" s="81"/>
      <c r="B57" s="83"/>
      <c r="C57" s="90"/>
      <c r="D57" s="163" t="s">
        <v>65</v>
      </c>
      <c r="E57" s="156"/>
      <c r="F57" s="156"/>
      <c r="G57" s="156"/>
      <c r="H57" s="17"/>
      <c r="I57" s="17"/>
      <c r="J57" s="17"/>
      <c r="K57" s="17"/>
      <c r="L57" s="79"/>
    </row>
    <row r="58" spans="1:17" ht="12.95" thickBot="1">
      <c r="A58" s="7" t="s">
        <v>76</v>
      </c>
      <c r="B58" s="84" t="s">
        <v>77</v>
      </c>
      <c r="C58" s="21" t="s">
        <v>3</v>
      </c>
      <c r="D58" s="22" t="s">
        <v>6</v>
      </c>
      <c r="E58" s="136" t="s">
        <v>7</v>
      </c>
      <c r="F58" s="136" t="s">
        <v>8</v>
      </c>
      <c r="G58" s="136" t="s">
        <v>9</v>
      </c>
      <c r="H58" s="136" t="s">
        <v>10</v>
      </c>
      <c r="I58" s="136" t="s">
        <v>11</v>
      </c>
      <c r="J58" s="136" t="s">
        <v>12</v>
      </c>
      <c r="K58" s="137" t="s">
        <v>13</v>
      </c>
      <c r="L58" s="23" t="s">
        <v>35</v>
      </c>
    </row>
    <row r="59" spans="1:17" ht="77.25" customHeight="1" thickBot="1">
      <c r="A59" s="10" t="s">
        <v>78</v>
      </c>
      <c r="B59" s="11" t="s">
        <v>79</v>
      </c>
      <c r="C59" s="12" t="s">
        <v>21</v>
      </c>
      <c r="D59" s="13">
        <v>0</v>
      </c>
      <c r="E59" s="72" t="s">
        <v>80</v>
      </c>
      <c r="F59" s="13" t="s">
        <v>3</v>
      </c>
      <c r="G59" s="17" t="s">
        <v>3</v>
      </c>
      <c r="H59" s="15"/>
      <c r="I59" s="15"/>
      <c r="J59" s="15"/>
      <c r="K59" s="15"/>
      <c r="L59" s="174" t="s">
        <v>81</v>
      </c>
      <c r="M59" s="48" t="s">
        <v>82</v>
      </c>
      <c r="N59" s="49" t="s">
        <v>83</v>
      </c>
      <c r="O59" s="49"/>
      <c r="P59" s="49" t="s">
        <v>26</v>
      </c>
      <c r="Q59" s="61" t="s">
        <v>84</v>
      </c>
    </row>
    <row r="60" spans="1:17" ht="12.95" thickBot="1">
      <c r="A60" s="10" t="s">
        <v>3</v>
      </c>
      <c r="B60" s="11" t="s">
        <v>3</v>
      </c>
      <c r="C60" s="12" t="s">
        <v>28</v>
      </c>
      <c r="D60" s="94" t="s">
        <v>3</v>
      </c>
      <c r="E60" s="13" t="s">
        <v>3</v>
      </c>
      <c r="F60" s="13" t="s">
        <v>3</v>
      </c>
      <c r="G60" s="17" t="s">
        <v>3</v>
      </c>
      <c r="H60" s="15"/>
      <c r="I60" s="15"/>
      <c r="J60" s="15"/>
      <c r="K60" s="15"/>
      <c r="L60" s="175"/>
    </row>
    <row r="61" spans="1:17" ht="12.95" thickBot="1">
      <c r="A61" s="10" t="s">
        <v>3</v>
      </c>
      <c r="B61" s="11" t="s">
        <v>3</v>
      </c>
      <c r="C61" s="15" t="s">
        <v>3</v>
      </c>
      <c r="D61" s="162" t="s">
        <v>29</v>
      </c>
      <c r="E61" s="149"/>
      <c r="F61" s="149"/>
      <c r="G61" s="149"/>
      <c r="H61" s="111"/>
      <c r="I61" s="111"/>
      <c r="J61" s="111"/>
      <c r="K61" s="111"/>
      <c r="L61" s="175"/>
    </row>
    <row r="62" spans="1:17" ht="12.95" thickBot="1">
      <c r="A62" s="10" t="s">
        <v>3</v>
      </c>
      <c r="B62" s="16" t="s">
        <v>3</v>
      </c>
      <c r="C62" s="17" t="s">
        <v>3</v>
      </c>
      <c r="D62" s="163" t="s">
        <v>85</v>
      </c>
      <c r="E62" s="157"/>
      <c r="F62" s="176" t="s">
        <v>3</v>
      </c>
      <c r="G62" s="177"/>
      <c r="H62" s="105"/>
      <c r="I62" s="105"/>
      <c r="J62" s="105"/>
      <c r="K62" s="105"/>
      <c r="L62" s="175"/>
    </row>
    <row r="63" spans="1:17" ht="12.95" thickBot="1">
      <c r="A63" s="10"/>
      <c r="B63" s="84" t="s">
        <v>86</v>
      </c>
      <c r="C63" s="21" t="s">
        <v>3</v>
      </c>
      <c r="D63" s="22" t="s">
        <v>6</v>
      </c>
      <c r="E63" s="136" t="s">
        <v>7</v>
      </c>
      <c r="F63" s="136" t="s">
        <v>8</v>
      </c>
      <c r="G63" s="136" t="s">
        <v>9</v>
      </c>
      <c r="H63" s="136" t="s">
        <v>10</v>
      </c>
      <c r="I63" s="136" t="s">
        <v>11</v>
      </c>
      <c r="J63" s="136" t="s">
        <v>12</v>
      </c>
      <c r="K63" s="137" t="s">
        <v>13</v>
      </c>
      <c r="L63" s="23" t="s">
        <v>35</v>
      </c>
    </row>
    <row r="64" spans="1:17" ht="12.95" thickBot="1">
      <c r="A64" s="10"/>
      <c r="B64" s="188" t="s">
        <v>87</v>
      </c>
      <c r="C64" s="87" t="s">
        <v>75</v>
      </c>
      <c r="D64" s="85"/>
      <c r="E64" s="119"/>
      <c r="F64" s="119"/>
      <c r="G64" s="119"/>
      <c r="H64" s="119">
        <f>[1]Impact!$C$131/1000</f>
        <v>12.293749999999999</v>
      </c>
      <c r="I64" s="119">
        <f>[1]Impact!$D$131/1000</f>
        <v>40.979166666666671</v>
      </c>
      <c r="J64" s="119">
        <f>[1]Impact!$E$131/1000</f>
        <v>57.370833333333344</v>
      </c>
      <c r="K64" s="119">
        <f>[1]Impact!$F$131/1000</f>
        <v>71.303750000000008</v>
      </c>
      <c r="L64" s="119"/>
    </row>
    <row r="65" spans="1:17" ht="12.95" thickBot="1">
      <c r="A65" s="10"/>
      <c r="B65" s="189"/>
      <c r="C65" s="87" t="s">
        <v>28</v>
      </c>
      <c r="D65" s="88"/>
      <c r="E65" s="88"/>
      <c r="F65" s="88"/>
      <c r="G65" s="89"/>
      <c r="H65" s="115"/>
      <c r="I65" s="115"/>
      <c r="J65" s="115"/>
      <c r="K65" s="115"/>
      <c r="L65" s="92"/>
    </row>
    <row r="66" spans="1:17" ht="12.95" thickBot="1">
      <c r="A66" s="10"/>
      <c r="B66" s="189"/>
      <c r="C66" s="86"/>
      <c r="D66" s="162" t="s">
        <v>29</v>
      </c>
      <c r="E66" s="180"/>
      <c r="F66" s="180"/>
      <c r="G66" s="180"/>
      <c r="H66" s="2"/>
      <c r="I66" s="2"/>
      <c r="J66" s="2"/>
      <c r="K66" s="2"/>
      <c r="L66" s="92"/>
    </row>
    <row r="67" spans="1:17" ht="12.95" thickBot="1">
      <c r="A67" s="10"/>
      <c r="B67" s="190"/>
      <c r="C67" s="90"/>
      <c r="D67" s="163"/>
      <c r="E67" s="156"/>
      <c r="F67" s="156"/>
      <c r="G67" s="156"/>
      <c r="H67" s="15"/>
      <c r="I67" s="15"/>
      <c r="J67" s="15"/>
      <c r="K67" s="15"/>
      <c r="L67" s="92"/>
    </row>
    <row r="68" spans="1:17" ht="12.95" thickBot="1">
      <c r="A68" s="10"/>
      <c r="L68" s="92"/>
    </row>
    <row r="69" spans="1:17" ht="12.95" thickBot="1">
      <c r="A69" s="10"/>
      <c r="B69" s="84" t="s">
        <v>88</v>
      </c>
      <c r="C69" s="21" t="s">
        <v>3</v>
      </c>
      <c r="D69" s="22" t="s">
        <v>6</v>
      </c>
      <c r="E69" s="136" t="s">
        <v>7</v>
      </c>
      <c r="F69" s="136" t="s">
        <v>8</v>
      </c>
      <c r="G69" s="136" t="s">
        <v>9</v>
      </c>
      <c r="H69" s="136" t="s">
        <v>10</v>
      </c>
      <c r="I69" s="136" t="s">
        <v>11</v>
      </c>
      <c r="J69" s="136" t="s">
        <v>12</v>
      </c>
      <c r="K69" s="137" t="s">
        <v>13</v>
      </c>
      <c r="L69" s="92"/>
    </row>
    <row r="70" spans="1:17" ht="12.95" thickBot="1">
      <c r="A70" s="10"/>
      <c r="B70" s="147" t="s">
        <v>89</v>
      </c>
      <c r="C70" s="87" t="s">
        <v>90</v>
      </c>
      <c r="D70" s="85"/>
      <c r="E70" s="117" t="s">
        <v>22</v>
      </c>
      <c r="F70" s="117" t="s">
        <v>22</v>
      </c>
      <c r="G70" s="117" t="s">
        <v>22</v>
      </c>
      <c r="H70" s="117">
        <f>[1]Impact!$D$127</f>
        <v>8371.7288514791489</v>
      </c>
      <c r="I70" s="117">
        <f>[1]Impact!$E$127</f>
        <v>43640.092194236997</v>
      </c>
      <c r="J70" s="117">
        <f>[1]Impact!$F$127</f>
        <v>60676.990086534119</v>
      </c>
      <c r="K70" s="117">
        <f>[1]Impact!$G$127</f>
        <v>77444.654853831249</v>
      </c>
      <c r="L70" s="92"/>
    </row>
    <row r="71" spans="1:17" ht="12.95" thickBot="1">
      <c r="A71" s="10"/>
      <c r="B71" s="148"/>
      <c r="C71" s="87" t="s">
        <v>28</v>
      </c>
      <c r="D71" s="88"/>
      <c r="E71" s="88"/>
      <c r="F71" s="88"/>
      <c r="G71" s="89"/>
      <c r="H71" s="115"/>
      <c r="I71" s="105"/>
      <c r="J71" s="105"/>
      <c r="K71" s="105"/>
      <c r="L71" s="92"/>
    </row>
    <row r="72" spans="1:17" ht="12.95" thickBot="1">
      <c r="A72" s="10"/>
      <c r="B72" s="155"/>
      <c r="C72" s="86"/>
      <c r="D72" s="162" t="s">
        <v>29</v>
      </c>
      <c r="E72" s="180"/>
      <c r="F72" s="180"/>
      <c r="G72" s="180"/>
      <c r="H72" s="2"/>
      <c r="I72" s="105"/>
      <c r="J72" s="105"/>
      <c r="K72" s="105"/>
      <c r="L72" s="92"/>
    </row>
    <row r="73" spans="1:17" ht="12.95" thickBot="1">
      <c r="A73" s="10"/>
      <c r="B73" s="16"/>
      <c r="C73" s="90"/>
      <c r="D73" s="163"/>
      <c r="E73" s="156"/>
      <c r="F73" s="156"/>
      <c r="G73" s="156"/>
      <c r="H73" s="15"/>
      <c r="I73" s="105"/>
      <c r="J73" s="105"/>
      <c r="K73" s="105"/>
      <c r="L73" s="92"/>
    </row>
    <row r="74" spans="1:17" ht="12.95" thickBot="1">
      <c r="A74" s="20" t="s">
        <v>91</v>
      </c>
      <c r="B74" s="21" t="s">
        <v>92</v>
      </c>
      <c r="C74" s="21" t="s">
        <v>3</v>
      </c>
      <c r="D74" s="22" t="s">
        <v>6</v>
      </c>
      <c r="E74" s="136" t="s">
        <v>7</v>
      </c>
      <c r="F74" s="136" t="s">
        <v>8</v>
      </c>
      <c r="G74" s="136" t="s">
        <v>9</v>
      </c>
      <c r="H74" s="136" t="s">
        <v>10</v>
      </c>
      <c r="I74" s="136" t="s">
        <v>11</v>
      </c>
      <c r="J74" s="136" t="s">
        <v>12</v>
      </c>
      <c r="K74" s="137" t="s">
        <v>13</v>
      </c>
      <c r="L74" s="23" t="s">
        <v>35</v>
      </c>
    </row>
    <row r="75" spans="1:17" ht="117.75" customHeight="1" thickBot="1">
      <c r="A75" s="10" t="s">
        <v>93</v>
      </c>
      <c r="B75" s="11" t="s">
        <v>94</v>
      </c>
      <c r="C75" s="12" t="s">
        <v>21</v>
      </c>
      <c r="D75" s="13">
        <v>0</v>
      </c>
      <c r="E75" s="62">
        <v>0.9</v>
      </c>
      <c r="F75" s="13" t="s">
        <v>3</v>
      </c>
      <c r="G75" s="62">
        <v>0.9</v>
      </c>
      <c r="H75" s="15"/>
      <c r="I75" s="15"/>
      <c r="J75" s="15"/>
      <c r="K75" s="15"/>
      <c r="L75" s="174" t="s">
        <v>3</v>
      </c>
      <c r="M75" s="48" t="s">
        <v>95</v>
      </c>
      <c r="N75" s="49" t="s">
        <v>63</v>
      </c>
      <c r="O75" s="49" t="s">
        <v>96</v>
      </c>
      <c r="P75" s="49" t="s">
        <v>26</v>
      </c>
      <c r="Q75" s="61" t="s">
        <v>97</v>
      </c>
    </row>
    <row r="76" spans="1:17" ht="12.95" thickBot="1">
      <c r="A76" s="10" t="s">
        <v>3</v>
      </c>
      <c r="B76" s="11" t="s">
        <v>3</v>
      </c>
      <c r="C76" s="12" t="s">
        <v>28</v>
      </c>
      <c r="D76" s="14" t="s">
        <v>3</v>
      </c>
      <c r="E76" s="13" t="s">
        <v>3</v>
      </c>
      <c r="F76" s="13" t="s">
        <v>3</v>
      </c>
      <c r="G76" s="17" t="s">
        <v>3</v>
      </c>
      <c r="H76" s="15"/>
      <c r="I76" s="15"/>
      <c r="J76" s="15"/>
      <c r="K76" s="15"/>
      <c r="L76" s="175"/>
    </row>
    <row r="77" spans="1:17" ht="12.95" customHeight="1" thickBot="1">
      <c r="A77" s="10" t="s">
        <v>3</v>
      </c>
      <c r="B77" s="11" t="s">
        <v>3</v>
      </c>
      <c r="C77" s="15" t="s">
        <v>3</v>
      </c>
      <c r="D77" s="162" t="s">
        <v>29</v>
      </c>
      <c r="E77" s="149"/>
      <c r="F77" s="149"/>
      <c r="G77" s="187"/>
      <c r="H77" s="113"/>
      <c r="I77" s="113"/>
      <c r="J77" s="113"/>
      <c r="K77" s="113"/>
      <c r="L77" s="175"/>
    </row>
    <row r="78" spans="1:17" ht="12.95" thickBot="1">
      <c r="A78" s="10" t="s">
        <v>3</v>
      </c>
      <c r="B78" s="16" t="s">
        <v>3</v>
      </c>
      <c r="C78" s="17" t="s">
        <v>3</v>
      </c>
      <c r="D78" s="163" t="s">
        <v>98</v>
      </c>
      <c r="E78" s="157"/>
      <c r="F78" s="156" t="s">
        <v>3</v>
      </c>
      <c r="G78" s="156"/>
      <c r="H78" s="15"/>
      <c r="I78" s="15"/>
      <c r="J78" s="15"/>
      <c r="K78" s="15"/>
      <c r="L78" s="175"/>
    </row>
    <row r="79" spans="1:17" ht="12.95" thickBot="1">
      <c r="A79" s="10"/>
      <c r="B79" s="21" t="s">
        <v>99</v>
      </c>
      <c r="C79" s="21" t="s">
        <v>3</v>
      </c>
      <c r="D79" s="22" t="s">
        <v>6</v>
      </c>
      <c r="E79" s="136" t="s">
        <v>7</v>
      </c>
      <c r="F79" s="136" t="s">
        <v>8</v>
      </c>
      <c r="G79" s="136" t="s">
        <v>9</v>
      </c>
      <c r="H79" s="136" t="s">
        <v>10</v>
      </c>
      <c r="I79" s="136" t="s">
        <v>11</v>
      </c>
      <c r="J79" s="136" t="s">
        <v>12</v>
      </c>
      <c r="K79" s="137" t="s">
        <v>13</v>
      </c>
      <c r="L79" s="121"/>
    </row>
    <row r="80" spans="1:17" ht="12.95" thickBot="1">
      <c r="A80" s="10"/>
      <c r="B80" s="147" t="s">
        <v>100</v>
      </c>
      <c r="C80" s="87" t="s">
        <v>21</v>
      </c>
      <c r="D80" s="122">
        <v>0</v>
      </c>
      <c r="E80" s="118"/>
      <c r="F80" s="118"/>
      <c r="G80" s="118"/>
      <c r="H80" s="122">
        <v>96</v>
      </c>
      <c r="I80" s="118">
        <v>701</v>
      </c>
      <c r="J80" s="118">
        <v>989</v>
      </c>
      <c r="K80" s="118">
        <v>1273</v>
      </c>
      <c r="L80" s="118"/>
    </row>
    <row r="81" spans="1:17" ht="12.95" thickBot="1">
      <c r="A81" s="10"/>
      <c r="B81" s="148"/>
      <c r="C81" s="87" t="s">
        <v>28</v>
      </c>
      <c r="D81" s="88"/>
      <c r="E81" s="88"/>
      <c r="F81" s="88"/>
      <c r="G81" s="89"/>
      <c r="H81" s="115"/>
      <c r="I81" s="105"/>
      <c r="J81" s="105"/>
      <c r="K81" s="15"/>
      <c r="L81" s="121"/>
    </row>
    <row r="82" spans="1:17" ht="12.95" thickBot="1">
      <c r="A82" s="10"/>
      <c r="B82" s="155"/>
      <c r="C82" s="86"/>
      <c r="D82" s="162" t="s">
        <v>29</v>
      </c>
      <c r="E82" s="180"/>
      <c r="F82" s="180"/>
      <c r="G82" s="180"/>
      <c r="H82" s="2"/>
      <c r="I82" s="105"/>
      <c r="J82" s="105"/>
      <c r="K82" s="15"/>
      <c r="L82" s="121"/>
    </row>
    <row r="83" spans="1:17" ht="12.95" thickBot="1">
      <c r="A83" s="10"/>
      <c r="B83" s="16"/>
      <c r="C83" s="90"/>
      <c r="D83" s="163"/>
      <c r="E83" s="156"/>
      <c r="F83" s="156"/>
      <c r="G83" s="156"/>
      <c r="H83" s="15"/>
      <c r="I83" s="105"/>
      <c r="J83" s="105"/>
      <c r="K83" s="15"/>
      <c r="L83" s="121"/>
    </row>
    <row r="84" spans="1:17" ht="12.95" thickBot="1">
      <c r="A84" s="139" t="s">
        <v>101</v>
      </c>
      <c r="B84" s="24" t="s">
        <v>102</v>
      </c>
      <c r="C84" s="24" t="s">
        <v>3</v>
      </c>
      <c r="D84" s="24" t="s">
        <v>103</v>
      </c>
      <c r="E84" s="24" t="s">
        <v>104</v>
      </c>
      <c r="F84" s="24" t="s">
        <v>105</v>
      </c>
      <c r="G84" s="158" t="s">
        <v>106</v>
      </c>
      <c r="H84" s="158"/>
      <c r="I84" s="158"/>
      <c r="J84" s="158"/>
      <c r="K84" s="158"/>
      <c r="L84" s="159"/>
    </row>
    <row r="85" spans="1:17" ht="12.95" thickBot="1">
      <c r="A85" s="140"/>
      <c r="B85" s="12" t="s">
        <v>3</v>
      </c>
      <c r="C85" s="12" t="s">
        <v>3</v>
      </c>
      <c r="D85" s="12" t="s">
        <v>3</v>
      </c>
      <c r="E85" s="12" t="s">
        <v>3</v>
      </c>
      <c r="F85" s="12" t="s">
        <v>3</v>
      </c>
      <c r="G85" s="160" t="s">
        <v>3</v>
      </c>
      <c r="H85" s="160"/>
      <c r="I85" s="160"/>
      <c r="J85" s="160"/>
      <c r="K85" s="160"/>
      <c r="L85" s="161"/>
    </row>
    <row r="86" spans="1:17" ht="12.95" thickBot="1">
      <c r="A86" s="139" t="s">
        <v>107</v>
      </c>
      <c r="B86" s="24" t="s">
        <v>108</v>
      </c>
      <c r="C86" s="24" t="s">
        <v>3</v>
      </c>
      <c r="D86" s="141" t="s">
        <v>3</v>
      </c>
      <c r="E86" s="142"/>
      <c r="F86" s="142"/>
      <c r="G86" s="142"/>
      <c r="H86" s="142"/>
      <c r="I86" s="142"/>
      <c r="J86" s="142"/>
      <c r="K86" s="142"/>
      <c r="L86" s="143"/>
    </row>
    <row r="87" spans="1:17" ht="12.95" thickBot="1">
      <c r="A87" s="140"/>
      <c r="B87" s="12" t="s">
        <v>3</v>
      </c>
      <c r="C87" s="25" t="s">
        <v>3</v>
      </c>
      <c r="D87" s="144"/>
      <c r="E87" s="145"/>
      <c r="F87" s="145"/>
      <c r="G87" s="145"/>
      <c r="H87" s="145"/>
      <c r="I87" s="145"/>
      <c r="J87" s="145"/>
      <c r="K87" s="145"/>
      <c r="L87" s="146"/>
    </row>
    <row r="88" spans="1:17">
      <c r="A88" s="19"/>
      <c r="B88" s="19"/>
      <c r="C88" s="19"/>
      <c r="D88" s="19"/>
      <c r="E88" s="19"/>
      <c r="F88" s="19"/>
      <c r="G88" s="19"/>
      <c r="H88" s="19"/>
      <c r="I88" s="19"/>
      <c r="J88" s="19"/>
      <c r="K88" s="19"/>
      <c r="L88" s="19"/>
    </row>
    <row r="89" spans="1:17" ht="12.95" thickBot="1">
      <c r="A89" s="19"/>
      <c r="B89" s="19"/>
      <c r="C89" s="19"/>
      <c r="D89" s="19"/>
      <c r="E89" s="19"/>
      <c r="F89" s="19"/>
      <c r="G89" s="19"/>
      <c r="H89" s="19"/>
      <c r="I89" s="19"/>
      <c r="J89" s="19"/>
      <c r="K89" s="19"/>
      <c r="L89" s="19"/>
    </row>
    <row r="90" spans="1:17" ht="12.95" thickBot="1">
      <c r="A90" s="20" t="s">
        <v>109</v>
      </c>
      <c r="B90" s="21" t="s">
        <v>110</v>
      </c>
      <c r="C90" s="26" t="s">
        <v>3</v>
      </c>
      <c r="D90" s="22" t="s">
        <v>6</v>
      </c>
      <c r="E90" s="136" t="s">
        <v>7</v>
      </c>
      <c r="F90" s="136" t="s">
        <v>8</v>
      </c>
      <c r="G90" s="136" t="s">
        <v>9</v>
      </c>
      <c r="H90" s="136" t="s">
        <v>10</v>
      </c>
      <c r="I90" s="136" t="s">
        <v>11</v>
      </c>
      <c r="J90" s="136" t="s">
        <v>12</v>
      </c>
      <c r="K90" s="137" t="s">
        <v>13</v>
      </c>
      <c r="L90" s="23" t="s">
        <v>35</v>
      </c>
    </row>
    <row r="91" spans="1:17" ht="91.5" thickBot="1">
      <c r="A91" s="10" t="s">
        <v>111</v>
      </c>
      <c r="B91" s="11" t="s">
        <v>112</v>
      </c>
      <c r="C91" s="12" t="s">
        <v>21</v>
      </c>
      <c r="D91" s="13">
        <v>0</v>
      </c>
      <c r="E91" s="70"/>
      <c r="F91" s="133">
        <f>9501+80+160</f>
        <v>9741</v>
      </c>
      <c r="G91" s="70">
        <v>1400</v>
      </c>
      <c r="H91" s="105"/>
      <c r="I91" s="105"/>
      <c r="J91" s="105"/>
      <c r="K91" s="105"/>
      <c r="L91" s="173" t="s">
        <v>3</v>
      </c>
      <c r="M91" s="48" t="s">
        <v>113</v>
      </c>
      <c r="N91" s="49" t="s">
        <v>114</v>
      </c>
      <c r="O91" s="49" t="s">
        <v>115</v>
      </c>
      <c r="P91" s="49" t="s">
        <v>116</v>
      </c>
      <c r="Q91" s="57"/>
    </row>
    <row r="92" spans="1:17" ht="12.95" thickBot="1">
      <c r="A92" s="10" t="s">
        <v>3</v>
      </c>
      <c r="B92" s="11" t="s">
        <v>3</v>
      </c>
      <c r="C92" s="12" t="s">
        <v>28</v>
      </c>
      <c r="D92" s="14" t="s">
        <v>3</v>
      </c>
      <c r="E92" s="13" t="s">
        <v>3</v>
      </c>
      <c r="F92" s="133">
        <f>7004+47+89</f>
        <v>7140</v>
      </c>
      <c r="G92" s="13" t="s">
        <v>3</v>
      </c>
      <c r="H92" s="105"/>
      <c r="I92" s="105"/>
      <c r="J92" s="105"/>
      <c r="K92" s="105"/>
      <c r="L92" s="173"/>
    </row>
    <row r="93" spans="1:17" ht="12.95" thickBot="1">
      <c r="A93" s="10" t="s">
        <v>3</v>
      </c>
      <c r="B93" s="11" t="s">
        <v>3</v>
      </c>
      <c r="C93" s="149" t="s">
        <v>29</v>
      </c>
      <c r="D93" s="149"/>
      <c r="E93" s="149"/>
      <c r="F93" s="149"/>
      <c r="G93" s="150"/>
      <c r="H93" s="111"/>
      <c r="I93" s="111"/>
      <c r="J93" s="111"/>
      <c r="K93" s="111"/>
      <c r="L93" s="173"/>
    </row>
    <row r="94" spans="1:17" ht="12.95" thickBot="1">
      <c r="A94" s="10" t="s">
        <v>3</v>
      </c>
      <c r="B94" s="16" t="s">
        <v>3</v>
      </c>
      <c r="C94" s="156" t="s">
        <v>117</v>
      </c>
      <c r="D94" s="156"/>
      <c r="E94" s="156"/>
      <c r="F94" s="156"/>
      <c r="G94" s="157"/>
      <c r="H94" s="15"/>
      <c r="I94" s="15"/>
      <c r="J94" s="15"/>
      <c r="K94" s="15"/>
      <c r="L94" s="173"/>
    </row>
    <row r="95" spans="1:17" ht="12.95" thickBot="1">
      <c r="A95" s="10" t="s">
        <v>3</v>
      </c>
      <c r="B95" s="8" t="s">
        <v>118</v>
      </c>
      <c r="C95" s="8" t="s">
        <v>3</v>
      </c>
      <c r="D95" s="9" t="s">
        <v>6</v>
      </c>
      <c r="E95" s="136" t="s">
        <v>7</v>
      </c>
      <c r="F95" s="136" t="s">
        <v>8</v>
      </c>
      <c r="G95" s="136" t="s">
        <v>9</v>
      </c>
      <c r="H95" s="136" t="s">
        <v>10</v>
      </c>
      <c r="I95" s="136" t="s">
        <v>11</v>
      </c>
      <c r="J95" s="136" t="s">
        <v>12</v>
      </c>
      <c r="K95" s="137" t="s">
        <v>13</v>
      </c>
      <c r="L95" s="173"/>
    </row>
    <row r="96" spans="1:17" ht="65.45" thickBot="1">
      <c r="A96" s="10" t="s">
        <v>3</v>
      </c>
      <c r="B96" s="11" t="s">
        <v>119</v>
      </c>
      <c r="C96" s="27" t="s">
        <v>120</v>
      </c>
      <c r="D96" s="13">
        <v>0</v>
      </c>
      <c r="E96" s="13"/>
      <c r="F96" s="133" t="s">
        <v>121</v>
      </c>
      <c r="G96" s="13" t="s">
        <v>122</v>
      </c>
      <c r="H96" s="105"/>
      <c r="I96" s="105"/>
      <c r="J96" s="105"/>
      <c r="K96" s="105"/>
      <c r="L96" s="173"/>
      <c r="M96" s="48" t="s">
        <v>123</v>
      </c>
      <c r="N96" s="49" t="s">
        <v>124</v>
      </c>
      <c r="O96" s="49"/>
      <c r="P96" s="49"/>
      <c r="Q96" s="48" t="s">
        <v>125</v>
      </c>
    </row>
    <row r="97" spans="1:17" ht="13.5" thickBot="1">
      <c r="A97" s="10"/>
      <c r="B97" s="11"/>
      <c r="C97" s="27" t="s">
        <v>126</v>
      </c>
      <c r="D97" s="13">
        <v>0</v>
      </c>
      <c r="E97" s="123">
        <f>[1]Impact!$C$124</f>
        <v>7.3323437500000006</v>
      </c>
      <c r="F97" s="135">
        <f>[1]Impact!$D$124</f>
        <v>36.408038194444451</v>
      </c>
      <c r="G97" s="123">
        <f>[1]Impact!$E$124</f>
        <v>50.570243055555558</v>
      </c>
      <c r="H97" s="123">
        <f>[1]Impact!$F$124</f>
        <v>64.425104166666671</v>
      </c>
      <c r="I97" s="123">
        <f>[1]Impact!$G$124</f>
        <v>71.450104166666662</v>
      </c>
      <c r="J97" s="123">
        <f>I97</f>
        <v>71.450104166666662</v>
      </c>
      <c r="K97" s="138"/>
      <c r="L97" s="173"/>
      <c r="M97" s="116"/>
      <c r="N97" s="116"/>
      <c r="O97" s="116"/>
      <c r="P97" s="116"/>
      <c r="Q97" s="116"/>
    </row>
    <row r="98" spans="1:17" ht="12.95" thickBot="1">
      <c r="A98" s="10" t="s">
        <v>3</v>
      </c>
      <c r="B98" s="11" t="s">
        <v>3</v>
      </c>
      <c r="C98" s="26" t="s">
        <v>28</v>
      </c>
      <c r="D98" s="28" t="s">
        <v>3</v>
      </c>
      <c r="E98" s="29" t="s">
        <v>3</v>
      </c>
      <c r="F98" s="133">
        <f>0.105+0.0015+0.0016</f>
        <v>0.1081</v>
      </c>
      <c r="G98" s="13" t="s">
        <v>3</v>
      </c>
      <c r="H98" s="105"/>
      <c r="I98" s="105"/>
      <c r="J98" s="105"/>
      <c r="K98" s="105"/>
      <c r="L98" s="173"/>
      <c r="Q98" s="53"/>
    </row>
    <row r="99" spans="1:17" ht="12.95" thickBot="1">
      <c r="A99" s="10" t="s">
        <v>3</v>
      </c>
      <c r="B99" s="11" t="s">
        <v>3</v>
      </c>
      <c r="C99" s="178" t="s">
        <v>29</v>
      </c>
      <c r="D99" s="178"/>
      <c r="E99" s="178"/>
      <c r="F99" s="178"/>
      <c r="G99" s="179"/>
      <c r="H99" s="111"/>
      <c r="I99" s="111"/>
      <c r="J99" s="111"/>
      <c r="K99" s="111"/>
      <c r="L99" s="173"/>
      <c r="Q99" s="53"/>
    </row>
    <row r="100" spans="1:17" ht="13.5" thickBot="1">
      <c r="A100" s="201" t="s">
        <v>3</v>
      </c>
      <c r="B100" s="16" t="s">
        <v>3</v>
      </c>
      <c r="C100" s="156" t="s">
        <v>127</v>
      </c>
      <c r="D100" s="156"/>
      <c r="E100" s="156"/>
      <c r="F100" s="156"/>
      <c r="G100" s="157"/>
      <c r="H100" s="15"/>
      <c r="I100" s="15"/>
      <c r="J100" s="15"/>
      <c r="K100" s="15"/>
      <c r="L100" s="173"/>
      <c r="Q100" s="54"/>
    </row>
    <row r="101" spans="1:17" ht="12.95" thickBot="1">
      <c r="A101" s="202"/>
      <c r="B101" s="8" t="s">
        <v>128</v>
      </c>
      <c r="C101" s="8" t="s">
        <v>3</v>
      </c>
      <c r="D101" s="9" t="s">
        <v>6</v>
      </c>
      <c r="E101" s="136" t="s">
        <v>7</v>
      </c>
      <c r="F101" s="136" t="s">
        <v>8</v>
      </c>
      <c r="G101" s="136" t="s">
        <v>9</v>
      </c>
      <c r="H101" s="136" t="s">
        <v>10</v>
      </c>
      <c r="I101" s="136" t="s">
        <v>11</v>
      </c>
      <c r="J101" s="136" t="s">
        <v>12</v>
      </c>
      <c r="K101" s="137" t="s">
        <v>13</v>
      </c>
      <c r="L101" s="173"/>
    </row>
    <row r="102" spans="1:17" ht="130.5" thickBot="1">
      <c r="A102" s="202"/>
      <c r="B102" s="11" t="s">
        <v>129</v>
      </c>
      <c r="C102" s="27" t="s">
        <v>21</v>
      </c>
      <c r="D102" s="13">
        <v>0</v>
      </c>
      <c r="E102" s="13"/>
      <c r="F102" s="13" t="s">
        <v>3</v>
      </c>
      <c r="G102" s="13" t="s">
        <v>3</v>
      </c>
      <c r="H102" s="105"/>
      <c r="I102" s="105"/>
      <c r="J102" s="105"/>
      <c r="K102" s="105"/>
      <c r="L102" s="173"/>
      <c r="M102" s="48" t="s">
        <v>130</v>
      </c>
      <c r="N102" s="49" t="s">
        <v>131</v>
      </c>
      <c r="O102" s="49" t="s">
        <v>132</v>
      </c>
      <c r="P102" s="49"/>
      <c r="Q102" s="48" t="s">
        <v>133</v>
      </c>
    </row>
    <row r="103" spans="1:17" ht="12.95" thickBot="1">
      <c r="A103" s="202"/>
      <c r="B103" s="11" t="s">
        <v>3</v>
      </c>
      <c r="C103" s="26" t="s">
        <v>28</v>
      </c>
      <c r="D103" s="28" t="s">
        <v>3</v>
      </c>
      <c r="E103" s="29" t="s">
        <v>3</v>
      </c>
      <c r="F103" s="13" t="s">
        <v>3</v>
      </c>
      <c r="G103" s="13" t="s">
        <v>3</v>
      </c>
      <c r="H103" s="105"/>
      <c r="I103" s="105"/>
      <c r="J103" s="105"/>
      <c r="K103" s="105"/>
      <c r="L103" s="173"/>
      <c r="Q103" s="53"/>
    </row>
    <row r="104" spans="1:17" ht="12.95" thickBot="1">
      <c r="A104" s="202"/>
      <c r="B104" s="11" t="s">
        <v>3</v>
      </c>
      <c r="C104" s="178" t="s">
        <v>29</v>
      </c>
      <c r="D104" s="178"/>
      <c r="E104" s="178"/>
      <c r="F104" s="178"/>
      <c r="G104" s="179"/>
      <c r="H104" s="111"/>
      <c r="I104" s="111"/>
      <c r="J104" s="111"/>
      <c r="K104" s="111"/>
      <c r="L104" s="173"/>
      <c r="Q104" s="53"/>
    </row>
    <row r="105" spans="1:17" ht="13.5" thickBot="1">
      <c r="A105" s="202"/>
      <c r="B105" s="16" t="s">
        <v>3</v>
      </c>
      <c r="C105" s="156" t="s">
        <v>134</v>
      </c>
      <c r="D105" s="156"/>
      <c r="E105" s="156"/>
      <c r="F105" s="156"/>
      <c r="G105" s="157"/>
      <c r="H105" s="15"/>
      <c r="I105" s="15"/>
      <c r="J105" s="15"/>
      <c r="K105" s="15"/>
      <c r="L105" s="173"/>
      <c r="Q105" s="54"/>
    </row>
    <row r="106" spans="1:17" ht="12.95" thickBot="1">
      <c r="A106" s="202"/>
      <c r="B106" s="8" t="s">
        <v>135</v>
      </c>
      <c r="C106" s="8" t="s">
        <v>3</v>
      </c>
      <c r="D106" s="9" t="s">
        <v>6</v>
      </c>
      <c r="E106" s="136" t="s">
        <v>7</v>
      </c>
      <c r="F106" s="136" t="s">
        <v>8</v>
      </c>
      <c r="G106" s="136" t="s">
        <v>9</v>
      </c>
      <c r="H106" s="136" t="s">
        <v>10</v>
      </c>
      <c r="I106" s="136" t="s">
        <v>11</v>
      </c>
      <c r="J106" s="136" t="s">
        <v>12</v>
      </c>
      <c r="K106" s="137" t="s">
        <v>13</v>
      </c>
      <c r="L106" s="173"/>
    </row>
    <row r="107" spans="1:17" ht="52.5" thickBot="1">
      <c r="A107" s="202"/>
      <c r="B107" s="11" t="s">
        <v>136</v>
      </c>
      <c r="C107" s="27" t="s">
        <v>21</v>
      </c>
      <c r="D107" s="13">
        <v>0</v>
      </c>
      <c r="E107" s="13"/>
      <c r="F107" s="13" t="s">
        <v>3</v>
      </c>
      <c r="G107" s="13" t="s">
        <v>3</v>
      </c>
      <c r="H107" s="105"/>
      <c r="I107" s="105"/>
      <c r="J107" s="105"/>
      <c r="K107" s="105"/>
      <c r="L107" s="173"/>
      <c r="M107" s="48" t="s">
        <v>137</v>
      </c>
      <c r="N107" s="49" t="s">
        <v>138</v>
      </c>
      <c r="O107" s="49"/>
      <c r="P107" s="49"/>
      <c r="Q107" s="48" t="s">
        <v>139</v>
      </c>
    </row>
    <row r="108" spans="1:17" ht="12.95" thickBot="1">
      <c r="A108" s="202"/>
      <c r="B108" s="11" t="s">
        <v>3</v>
      </c>
      <c r="C108" s="26" t="s">
        <v>28</v>
      </c>
      <c r="D108" s="28" t="s">
        <v>3</v>
      </c>
      <c r="E108" s="29" t="s">
        <v>3</v>
      </c>
      <c r="F108" s="13" t="s">
        <v>3</v>
      </c>
      <c r="G108" s="13" t="s">
        <v>3</v>
      </c>
      <c r="H108" s="105"/>
      <c r="I108" s="105"/>
      <c r="J108" s="105"/>
      <c r="K108" s="105"/>
      <c r="L108" s="173"/>
      <c r="Q108" s="53"/>
    </row>
    <row r="109" spans="1:17" ht="12.95" thickBot="1">
      <c r="A109" s="202"/>
      <c r="B109" s="11" t="s">
        <v>3</v>
      </c>
      <c r="C109" s="162" t="s">
        <v>29</v>
      </c>
      <c r="D109" s="149"/>
      <c r="E109" s="149"/>
      <c r="F109" s="149"/>
      <c r="G109" s="150"/>
      <c r="H109" s="111"/>
      <c r="I109" s="111"/>
      <c r="J109" s="111"/>
      <c r="K109" s="111"/>
      <c r="L109" s="173"/>
      <c r="Q109" s="53"/>
    </row>
    <row r="110" spans="1:17" ht="13.5" customHeight="1" thickBot="1">
      <c r="A110" s="202"/>
      <c r="B110" s="16" t="s">
        <v>3</v>
      </c>
      <c r="C110" s="163" t="s">
        <v>140</v>
      </c>
      <c r="D110" s="156"/>
      <c r="E110" s="156"/>
      <c r="F110" s="156"/>
      <c r="G110" s="157"/>
      <c r="H110" s="15"/>
      <c r="I110" s="15"/>
      <c r="J110" s="15"/>
      <c r="K110" s="15"/>
      <c r="L110" s="173"/>
      <c r="Q110" s="54"/>
    </row>
    <row r="111" spans="1:17" ht="13.5" thickBot="1">
      <c r="A111" s="202"/>
      <c r="B111" s="8" t="s">
        <v>141</v>
      </c>
      <c r="C111" s="8" t="s">
        <v>3</v>
      </c>
      <c r="D111" s="9" t="s">
        <v>6</v>
      </c>
      <c r="E111" s="136" t="s">
        <v>7</v>
      </c>
      <c r="F111" s="136" t="s">
        <v>8</v>
      </c>
      <c r="G111" s="136" t="s">
        <v>9</v>
      </c>
      <c r="H111" s="136" t="s">
        <v>10</v>
      </c>
      <c r="I111" s="136" t="s">
        <v>11</v>
      </c>
      <c r="J111" s="136" t="s">
        <v>12</v>
      </c>
      <c r="K111" s="137" t="s">
        <v>13</v>
      </c>
      <c r="L111" s="173"/>
      <c r="Q111" s="54"/>
    </row>
    <row r="112" spans="1:17" ht="13.5" thickBot="1">
      <c r="A112" s="202"/>
      <c r="B112" s="188" t="s">
        <v>142</v>
      </c>
      <c r="C112" s="27" t="s">
        <v>21</v>
      </c>
      <c r="D112" s="13">
        <v>0</v>
      </c>
      <c r="E112" s="127"/>
      <c r="F112" s="128"/>
      <c r="G112" s="127"/>
      <c r="H112" s="127">
        <f>[1]Impact!$C$125</f>
        <v>2561.197916666667</v>
      </c>
      <c r="I112" s="128">
        <v>5122.3958333333339</v>
      </c>
      <c r="J112" s="129">
        <v>7683.5937500000009</v>
      </c>
      <c r="K112" s="128">
        <v>10244.791666666668</v>
      </c>
      <c r="L112" s="203"/>
      <c r="Q112" s="54"/>
    </row>
    <row r="113" spans="1:17" ht="13.5" thickBot="1">
      <c r="A113" s="202"/>
      <c r="B113" s="189"/>
      <c r="C113" s="26" t="s">
        <v>28</v>
      </c>
      <c r="D113" s="28" t="s">
        <v>3</v>
      </c>
      <c r="E113" s="29" t="s">
        <v>3</v>
      </c>
      <c r="F113" s="13" t="s">
        <v>3</v>
      </c>
      <c r="G113" s="13" t="s">
        <v>3</v>
      </c>
      <c r="H113" s="105"/>
      <c r="I113" s="105"/>
      <c r="J113" s="105"/>
      <c r="K113" s="105"/>
      <c r="L113" s="173"/>
      <c r="Q113" s="54"/>
    </row>
    <row r="114" spans="1:17" ht="12.95">
      <c r="A114" s="202"/>
      <c r="B114" s="189"/>
      <c r="C114" s="178" t="s">
        <v>29</v>
      </c>
      <c r="D114" s="178"/>
      <c r="E114" s="178"/>
      <c r="F114" s="178"/>
      <c r="G114" s="179"/>
      <c r="H114" s="111"/>
      <c r="I114" s="111"/>
      <c r="J114" s="111"/>
      <c r="K114" s="111"/>
      <c r="L114" s="173"/>
      <c r="Q114" s="54"/>
    </row>
    <row r="115" spans="1:17" ht="13.5" thickBot="1">
      <c r="A115" s="202"/>
      <c r="B115" s="190"/>
      <c r="C115" s="17"/>
      <c r="D115" s="17"/>
      <c r="E115" s="17"/>
      <c r="I115" s="15"/>
      <c r="J115" s="15"/>
      <c r="K115" s="15"/>
      <c r="L115" s="173"/>
      <c r="Q115" s="54"/>
    </row>
    <row r="116" spans="1:17" ht="13.5" thickBot="1">
      <c r="A116" s="202"/>
      <c r="B116" s="16"/>
      <c r="C116" s="17"/>
      <c r="D116" s="17"/>
      <c r="E116" s="17"/>
      <c r="F116" s="17"/>
      <c r="G116" s="17"/>
      <c r="H116" s="15"/>
      <c r="I116" s="15"/>
      <c r="J116" s="15"/>
      <c r="K116" s="15"/>
      <c r="L116" s="173"/>
      <c r="Q116" s="54"/>
    </row>
    <row r="117" spans="1:17" ht="13.5" thickBot="1">
      <c r="A117" s="202"/>
      <c r="B117" s="8" t="s">
        <v>143</v>
      </c>
      <c r="C117" s="8" t="s">
        <v>3</v>
      </c>
      <c r="D117" s="9" t="s">
        <v>6</v>
      </c>
      <c r="E117" s="136" t="s">
        <v>7</v>
      </c>
      <c r="F117" s="136" t="s">
        <v>8</v>
      </c>
      <c r="G117" s="136" t="s">
        <v>9</v>
      </c>
      <c r="H117" s="136" t="s">
        <v>10</v>
      </c>
      <c r="I117" s="136" t="s">
        <v>11</v>
      </c>
      <c r="J117" s="136" t="s">
        <v>12</v>
      </c>
      <c r="K117" s="137" t="s">
        <v>13</v>
      </c>
      <c r="L117" s="173"/>
      <c r="Q117" s="54"/>
    </row>
    <row r="118" spans="1:17" ht="13.5" customHeight="1" thickBot="1">
      <c r="A118" s="202"/>
      <c r="B118" s="147" t="s">
        <v>144</v>
      </c>
      <c r="C118" s="27" t="s">
        <v>21</v>
      </c>
      <c r="D118" s="13"/>
      <c r="E118" s="126"/>
      <c r="F118" s="126"/>
      <c r="G118" s="126"/>
      <c r="H118" s="126">
        <f>12293.75/1000</f>
        <v>12.293749999999999</v>
      </c>
      <c r="I118" s="126">
        <f>59829.5833333333/1000</f>
        <v>59.829583333333296</v>
      </c>
      <c r="J118" s="126">
        <f>80319.1666666667/1000</f>
        <v>80.319166666666703</v>
      </c>
      <c r="K118" s="130">
        <f>98350/1000</f>
        <v>98.35</v>
      </c>
      <c r="L118" s="173"/>
      <c r="Q118" s="54"/>
    </row>
    <row r="119" spans="1:17" ht="13.5" thickBot="1">
      <c r="A119" s="202"/>
      <c r="B119" s="148"/>
      <c r="C119" s="26" t="s">
        <v>28</v>
      </c>
      <c r="D119" s="28" t="s">
        <v>3</v>
      </c>
      <c r="E119" s="29" t="s">
        <v>3</v>
      </c>
      <c r="F119" s="13" t="s">
        <v>3</v>
      </c>
      <c r="G119" s="13" t="s">
        <v>3</v>
      </c>
      <c r="H119" s="105"/>
      <c r="I119" s="105"/>
      <c r="J119" s="105"/>
      <c r="K119" s="105"/>
      <c r="L119" s="173"/>
      <c r="Q119" s="54"/>
    </row>
    <row r="120" spans="1:17" ht="12.95">
      <c r="A120" s="206"/>
      <c r="B120" s="148"/>
      <c r="C120" s="178" t="s">
        <v>29</v>
      </c>
      <c r="D120" s="178"/>
      <c r="E120" s="178"/>
      <c r="F120" s="178"/>
      <c r="G120" s="179"/>
      <c r="H120" s="111"/>
      <c r="I120" s="111"/>
      <c r="J120" s="111"/>
      <c r="K120" s="111"/>
      <c r="L120" s="173"/>
      <c r="Q120" s="54"/>
    </row>
    <row r="121" spans="1:17" ht="13.5" thickBot="1">
      <c r="A121" s="202"/>
      <c r="B121" s="155"/>
      <c r="C121" s="17"/>
      <c r="D121" s="17"/>
      <c r="E121" s="17"/>
      <c r="F121" s="17"/>
      <c r="G121" s="17"/>
      <c r="H121" s="15"/>
      <c r="I121" s="15"/>
      <c r="J121" s="15"/>
      <c r="K121" s="15"/>
      <c r="L121" s="173"/>
      <c r="Q121" s="54"/>
    </row>
    <row r="122" spans="1:17" ht="13.5" thickBot="1">
      <c r="A122" s="202"/>
      <c r="B122" s="109"/>
      <c r="C122" s="17"/>
      <c r="D122" s="17"/>
      <c r="E122" s="17"/>
      <c r="F122" s="17"/>
      <c r="G122" s="17"/>
      <c r="H122" s="15"/>
      <c r="I122" s="15"/>
      <c r="J122" s="15"/>
      <c r="K122" s="15"/>
      <c r="L122" s="173"/>
      <c r="Q122" s="54"/>
    </row>
    <row r="123" spans="1:17" ht="13.5" thickBot="1">
      <c r="A123" s="202"/>
      <c r="B123" s="8" t="s">
        <v>145</v>
      </c>
      <c r="C123" s="8" t="s">
        <v>3</v>
      </c>
      <c r="D123" s="9" t="s">
        <v>6</v>
      </c>
      <c r="E123" s="136" t="s">
        <v>7</v>
      </c>
      <c r="F123" s="136" t="s">
        <v>8</v>
      </c>
      <c r="G123" s="136" t="s">
        <v>9</v>
      </c>
      <c r="H123" s="136" t="s">
        <v>10</v>
      </c>
      <c r="I123" s="136" t="s">
        <v>11</v>
      </c>
      <c r="J123" s="136" t="s">
        <v>12</v>
      </c>
      <c r="K123" s="137" t="s">
        <v>13</v>
      </c>
      <c r="L123" s="173"/>
      <c r="Q123" s="54"/>
    </row>
    <row r="124" spans="1:17" ht="13.5" thickBot="1">
      <c r="A124" s="202"/>
      <c r="B124" s="181" t="s">
        <v>146</v>
      </c>
      <c r="C124" s="27" t="s">
        <v>21</v>
      </c>
      <c r="D124" s="13">
        <v>0</v>
      </c>
      <c r="E124" s="13"/>
      <c r="F124" s="13"/>
      <c r="G124" s="13"/>
      <c r="H124" s="13">
        <f>[1]Impact!$C$132</f>
        <v>3</v>
      </c>
      <c r="I124" s="13">
        <f>[1]Impact!$D$132</f>
        <v>6</v>
      </c>
      <c r="J124" s="13">
        <f>[1]Impact!$E$132</f>
        <v>9</v>
      </c>
      <c r="K124" s="13">
        <f>[1]Impact!$F$132</f>
        <v>12</v>
      </c>
      <c r="L124" s="173"/>
      <c r="Q124" s="54"/>
    </row>
    <row r="125" spans="1:17" ht="13.5" thickBot="1">
      <c r="A125" s="207"/>
      <c r="B125" s="182"/>
      <c r="C125" s="26" t="s">
        <v>28</v>
      </c>
      <c r="D125" s="28" t="s">
        <v>3</v>
      </c>
      <c r="E125" s="29" t="s">
        <v>3</v>
      </c>
      <c r="F125" s="13" t="s">
        <v>3</v>
      </c>
      <c r="G125" s="13" t="s">
        <v>3</v>
      </c>
      <c r="H125" s="105"/>
      <c r="I125" s="105"/>
      <c r="J125" s="105"/>
      <c r="K125" s="105"/>
      <c r="L125" s="173"/>
      <c r="Q125" s="54"/>
    </row>
    <row r="126" spans="1:17" ht="13.5" thickBot="1">
      <c r="A126" s="110"/>
      <c r="B126" s="183"/>
      <c r="C126" s="178" t="s">
        <v>29</v>
      </c>
      <c r="D126" s="178"/>
      <c r="E126" s="178"/>
      <c r="F126" s="178"/>
      <c r="G126" s="179"/>
      <c r="H126" s="111"/>
      <c r="I126" s="111"/>
      <c r="J126" s="111"/>
      <c r="K126" s="111"/>
      <c r="L126" s="173"/>
      <c r="Q126" s="54"/>
    </row>
    <row r="127" spans="1:17" ht="13.5" thickBot="1">
      <c r="A127" s="18"/>
      <c r="B127" s="109"/>
      <c r="C127" s="111"/>
      <c r="D127" s="111"/>
      <c r="E127" s="111"/>
      <c r="F127" s="111"/>
      <c r="G127" s="111"/>
      <c r="H127" s="111"/>
      <c r="I127" s="111"/>
      <c r="J127" s="111"/>
      <c r="K127" s="111"/>
      <c r="L127" s="173"/>
      <c r="Q127" s="54"/>
    </row>
    <row r="128" spans="1:17" ht="12.95" thickBot="1">
      <c r="A128" s="7" t="s">
        <v>147</v>
      </c>
      <c r="B128" s="58">
        <v>0.55000000000000004</v>
      </c>
      <c r="C128" s="12"/>
      <c r="D128" s="12"/>
      <c r="E128" s="12"/>
      <c r="F128" s="12"/>
      <c r="G128" s="12"/>
      <c r="H128" s="27"/>
      <c r="I128" s="27"/>
      <c r="J128" s="27"/>
      <c r="K128" s="27"/>
      <c r="L128" s="173"/>
    </row>
    <row r="129" spans="1:17" ht="12.95" thickBot="1">
      <c r="A129" s="139" t="s">
        <v>101</v>
      </c>
      <c r="B129" s="24" t="s">
        <v>102</v>
      </c>
      <c r="C129" s="24" t="s">
        <v>3</v>
      </c>
      <c r="D129" s="24" t="s">
        <v>103</v>
      </c>
      <c r="E129" s="24" t="s">
        <v>104</v>
      </c>
      <c r="F129" s="24" t="s">
        <v>105</v>
      </c>
      <c r="G129" s="204" t="s">
        <v>106</v>
      </c>
      <c r="H129" s="204"/>
      <c r="I129" s="204"/>
      <c r="J129" s="204"/>
      <c r="K129" s="204"/>
      <c r="L129" s="205"/>
    </row>
    <row r="130" spans="1:17" ht="12.95" thickBot="1">
      <c r="A130" s="140"/>
      <c r="B130" s="12" t="s">
        <v>3</v>
      </c>
      <c r="C130" s="12" t="s">
        <v>3</v>
      </c>
      <c r="D130" s="12" t="s">
        <v>3</v>
      </c>
      <c r="E130" s="12" t="s">
        <v>3</v>
      </c>
      <c r="F130" s="12" t="s">
        <v>3</v>
      </c>
      <c r="G130" s="160" t="s">
        <v>3</v>
      </c>
      <c r="H130" s="160"/>
      <c r="I130" s="160"/>
      <c r="J130" s="160"/>
      <c r="K130" s="160"/>
      <c r="L130" s="161"/>
    </row>
    <row r="131" spans="1:17" ht="12.95" thickBot="1">
      <c r="A131" s="139" t="s">
        <v>107</v>
      </c>
      <c r="B131" s="24" t="s">
        <v>108</v>
      </c>
      <c r="C131" s="24" t="s">
        <v>3</v>
      </c>
      <c r="D131" s="141" t="s">
        <v>3</v>
      </c>
      <c r="E131" s="142"/>
      <c r="F131" s="142"/>
      <c r="G131" s="142"/>
      <c r="H131" s="142"/>
      <c r="I131" s="142"/>
      <c r="J131" s="142"/>
      <c r="K131" s="142"/>
      <c r="L131" s="143"/>
    </row>
    <row r="132" spans="1:17" ht="12.95" thickBot="1">
      <c r="A132" s="140"/>
      <c r="B132" s="12" t="s">
        <v>3</v>
      </c>
      <c r="C132" s="25" t="s">
        <v>3</v>
      </c>
      <c r="D132" s="144"/>
      <c r="E132" s="145"/>
      <c r="F132" s="145"/>
      <c r="G132" s="145"/>
      <c r="H132" s="145"/>
      <c r="I132" s="145"/>
      <c r="J132" s="145"/>
      <c r="K132" s="145"/>
      <c r="L132" s="146"/>
    </row>
    <row r="133" spans="1:17">
      <c r="A133" s="19"/>
      <c r="B133" s="19"/>
      <c r="C133" s="19"/>
      <c r="D133" s="19"/>
      <c r="E133" s="19"/>
      <c r="F133" s="19"/>
      <c r="G133" s="19"/>
      <c r="H133" s="19"/>
      <c r="I133" s="19"/>
      <c r="J133" s="19"/>
      <c r="K133" s="19"/>
      <c r="L133" s="19"/>
    </row>
    <row r="134" spans="1:17" ht="12.95" thickBot="1">
      <c r="A134" s="19"/>
      <c r="B134" s="19"/>
      <c r="C134" s="19"/>
      <c r="D134" s="19"/>
      <c r="E134" s="19"/>
      <c r="F134" s="19"/>
      <c r="G134" s="19"/>
      <c r="H134" s="19"/>
      <c r="I134" s="19"/>
      <c r="J134" s="19"/>
      <c r="K134" s="19"/>
      <c r="L134" s="19"/>
    </row>
    <row r="135" spans="1:17" ht="12.95" thickBot="1">
      <c r="A135" s="20" t="s">
        <v>148</v>
      </c>
      <c r="B135" s="21" t="s">
        <v>149</v>
      </c>
      <c r="C135" s="21" t="s">
        <v>3</v>
      </c>
      <c r="D135" s="22" t="s">
        <v>6</v>
      </c>
      <c r="E135" s="136" t="s">
        <v>7</v>
      </c>
      <c r="F135" s="136" t="s">
        <v>8</v>
      </c>
      <c r="G135" s="136" t="s">
        <v>9</v>
      </c>
      <c r="H135" s="136" t="s">
        <v>10</v>
      </c>
      <c r="I135" s="136" t="s">
        <v>11</v>
      </c>
      <c r="J135" s="136" t="s">
        <v>12</v>
      </c>
      <c r="K135" s="137" t="s">
        <v>13</v>
      </c>
      <c r="L135" s="23" t="s">
        <v>35</v>
      </c>
    </row>
    <row r="136" spans="1:17" ht="26.45" thickBot="1">
      <c r="A136" s="10" t="s">
        <v>150</v>
      </c>
      <c r="B136" s="11" t="s">
        <v>151</v>
      </c>
      <c r="C136" s="12" t="s">
        <v>21</v>
      </c>
      <c r="D136" s="13">
        <v>0</v>
      </c>
      <c r="E136" s="13"/>
      <c r="F136" s="133">
        <v>38</v>
      </c>
      <c r="G136" s="13" t="s">
        <v>3</v>
      </c>
      <c r="H136" s="105"/>
      <c r="I136" s="105"/>
      <c r="J136" s="105"/>
      <c r="K136" s="105"/>
      <c r="L136" s="173" t="s">
        <v>3</v>
      </c>
      <c r="M136" s="48" t="s">
        <v>152</v>
      </c>
      <c r="N136" s="49" t="s">
        <v>39</v>
      </c>
      <c r="O136" s="49" t="s">
        <v>153</v>
      </c>
      <c r="P136" s="49" t="s">
        <v>154</v>
      </c>
      <c r="Q136" s="48" t="s">
        <v>155</v>
      </c>
    </row>
    <row r="137" spans="1:17" ht="23.45" thickBot="1">
      <c r="A137" s="10" t="s">
        <v>3</v>
      </c>
      <c r="B137" s="11" t="s">
        <v>3</v>
      </c>
      <c r="C137" s="27" t="s">
        <v>28</v>
      </c>
      <c r="D137" s="14" t="s">
        <v>3</v>
      </c>
      <c r="E137" s="13" t="s">
        <v>3</v>
      </c>
      <c r="F137" s="134" t="s">
        <v>156</v>
      </c>
      <c r="G137" s="13" t="s">
        <v>3</v>
      </c>
      <c r="H137" s="105"/>
      <c r="I137" s="105"/>
      <c r="J137" s="105"/>
      <c r="K137" s="105"/>
      <c r="L137" s="173"/>
    </row>
    <row r="138" spans="1:17" ht="12.95" thickBot="1">
      <c r="A138" s="10" t="s">
        <v>3</v>
      </c>
      <c r="B138" s="11" t="s">
        <v>3</v>
      </c>
      <c r="C138" s="149" t="s">
        <v>29</v>
      </c>
      <c r="D138" s="149"/>
      <c r="E138" s="149"/>
      <c r="F138" s="149"/>
      <c r="G138" s="150"/>
      <c r="H138" s="111"/>
      <c r="I138" s="111"/>
      <c r="J138" s="111"/>
      <c r="K138" s="111"/>
      <c r="L138" s="173"/>
    </row>
    <row r="139" spans="1:17" ht="12.95" thickBot="1">
      <c r="A139" s="10" t="s">
        <v>3</v>
      </c>
      <c r="B139" s="16" t="s">
        <v>3</v>
      </c>
      <c r="C139" s="156" t="s">
        <v>157</v>
      </c>
      <c r="D139" s="156"/>
      <c r="E139" s="156"/>
      <c r="F139" s="156"/>
      <c r="G139" s="157"/>
      <c r="H139" s="15"/>
      <c r="I139" s="15"/>
      <c r="J139" s="15"/>
      <c r="K139" s="15"/>
      <c r="L139" s="173"/>
    </row>
    <row r="140" spans="1:17" ht="12.95" thickBot="1">
      <c r="A140" s="10" t="s">
        <v>3</v>
      </c>
      <c r="B140" s="8" t="s">
        <v>158</v>
      </c>
      <c r="C140" s="8" t="s">
        <v>3</v>
      </c>
      <c r="D140" s="9" t="s">
        <v>6</v>
      </c>
      <c r="E140" s="136" t="s">
        <v>7</v>
      </c>
      <c r="F140" s="136" t="s">
        <v>8</v>
      </c>
      <c r="G140" s="136" t="s">
        <v>9</v>
      </c>
      <c r="H140" s="136" t="s">
        <v>10</v>
      </c>
      <c r="I140" s="136" t="s">
        <v>11</v>
      </c>
      <c r="J140" s="136" t="s">
        <v>12</v>
      </c>
      <c r="K140" s="137" t="s">
        <v>13</v>
      </c>
      <c r="L140" s="173"/>
    </row>
    <row r="141" spans="1:17" ht="52.5" thickBot="1">
      <c r="A141" s="10"/>
      <c r="B141" s="11" t="s">
        <v>159</v>
      </c>
      <c r="C141" s="27" t="s">
        <v>21</v>
      </c>
      <c r="D141" s="13">
        <v>0</v>
      </c>
      <c r="E141" s="13"/>
      <c r="F141" s="133">
        <v>6</v>
      </c>
      <c r="G141" s="13" t="s">
        <v>3</v>
      </c>
      <c r="H141" s="105"/>
      <c r="I141" s="105"/>
      <c r="J141" s="105"/>
      <c r="K141" s="105"/>
      <c r="L141" s="173"/>
      <c r="M141" s="48" t="s">
        <v>160</v>
      </c>
      <c r="N141" s="49" t="s">
        <v>39</v>
      </c>
      <c r="O141" s="49" t="s">
        <v>161</v>
      </c>
      <c r="P141" s="49" t="s">
        <v>154</v>
      </c>
      <c r="Q141" s="49" t="s">
        <v>162</v>
      </c>
    </row>
    <row r="142" spans="1:17" ht="12.95" thickBot="1">
      <c r="A142" s="10" t="s">
        <v>3</v>
      </c>
      <c r="B142" s="11" t="s">
        <v>3</v>
      </c>
      <c r="C142" s="26" t="s">
        <v>28</v>
      </c>
      <c r="D142" s="28" t="s">
        <v>3</v>
      </c>
      <c r="E142" s="29" t="s">
        <v>3</v>
      </c>
      <c r="F142" s="133">
        <v>12</v>
      </c>
      <c r="G142" s="13" t="s">
        <v>3</v>
      </c>
      <c r="H142" s="105"/>
      <c r="I142" s="105"/>
      <c r="J142" s="105"/>
      <c r="K142" s="105"/>
      <c r="L142" s="173"/>
    </row>
    <row r="143" spans="1:17" ht="12.95" thickBot="1">
      <c r="A143" s="10" t="s">
        <v>3</v>
      </c>
      <c r="B143" s="11" t="s">
        <v>3</v>
      </c>
      <c r="C143" s="149" t="s">
        <v>29</v>
      </c>
      <c r="D143" s="149"/>
      <c r="E143" s="149"/>
      <c r="F143" s="149"/>
      <c r="G143" s="150"/>
      <c r="H143" s="111"/>
      <c r="I143" s="111"/>
      <c r="J143" s="111"/>
      <c r="K143" s="111"/>
      <c r="L143" s="173"/>
    </row>
    <row r="144" spans="1:17" ht="12.95" thickBot="1">
      <c r="A144" s="18" t="s">
        <v>3</v>
      </c>
      <c r="B144" s="16" t="s">
        <v>3</v>
      </c>
      <c r="C144" s="156" t="s">
        <v>163</v>
      </c>
      <c r="D144" s="156"/>
      <c r="E144" s="156"/>
      <c r="F144" s="156"/>
      <c r="G144" s="157"/>
      <c r="H144" s="15"/>
      <c r="I144" s="15"/>
      <c r="J144" s="15"/>
      <c r="K144" s="15"/>
      <c r="L144" s="173"/>
    </row>
    <row r="145" spans="1:17" ht="12.95" thickBot="1">
      <c r="A145" s="7" t="s">
        <v>147</v>
      </c>
      <c r="B145" s="59">
        <v>0.25</v>
      </c>
      <c r="C145" s="26"/>
      <c r="D145" s="26"/>
      <c r="E145" s="26"/>
      <c r="F145" s="26"/>
      <c r="G145" s="26"/>
      <c r="H145" s="27"/>
      <c r="I145" s="27"/>
      <c r="J145" s="27"/>
      <c r="K145" s="27"/>
      <c r="L145" s="173"/>
    </row>
    <row r="146" spans="1:17" ht="12.95" thickBot="1">
      <c r="A146" s="139" t="s">
        <v>101</v>
      </c>
      <c r="B146" s="24" t="s">
        <v>102</v>
      </c>
      <c r="C146" s="24" t="s">
        <v>3</v>
      </c>
      <c r="D146" s="24" t="s">
        <v>103</v>
      </c>
      <c r="E146" s="24" t="s">
        <v>104</v>
      </c>
      <c r="F146" s="24" t="s">
        <v>105</v>
      </c>
      <c r="G146" s="158" t="s">
        <v>106</v>
      </c>
      <c r="H146" s="158"/>
      <c r="I146" s="158"/>
      <c r="J146" s="158"/>
      <c r="K146" s="158"/>
      <c r="L146" s="159"/>
    </row>
    <row r="147" spans="1:17" ht="12.95" thickBot="1">
      <c r="A147" s="140"/>
      <c r="B147" s="12" t="s">
        <v>3</v>
      </c>
      <c r="C147" s="12" t="s">
        <v>3</v>
      </c>
      <c r="D147" s="12" t="s">
        <v>3</v>
      </c>
      <c r="E147" s="12" t="s">
        <v>3</v>
      </c>
      <c r="F147" s="12" t="s">
        <v>3</v>
      </c>
      <c r="G147" s="160" t="s">
        <v>3</v>
      </c>
      <c r="H147" s="160"/>
      <c r="I147" s="160"/>
      <c r="J147" s="160"/>
      <c r="K147" s="160"/>
      <c r="L147" s="161"/>
    </row>
    <row r="148" spans="1:17" ht="12.95" thickBot="1">
      <c r="A148" s="139" t="s">
        <v>107</v>
      </c>
      <c r="B148" s="24" t="s">
        <v>108</v>
      </c>
      <c r="C148" s="24" t="s">
        <v>3</v>
      </c>
      <c r="D148" s="141" t="s">
        <v>3</v>
      </c>
      <c r="E148" s="142"/>
      <c r="F148" s="142"/>
      <c r="G148" s="142"/>
      <c r="H148" s="142"/>
      <c r="I148" s="142"/>
      <c r="J148" s="142"/>
      <c r="K148" s="142"/>
      <c r="L148" s="143"/>
    </row>
    <row r="149" spans="1:17" ht="12.95" thickBot="1">
      <c r="A149" s="140"/>
      <c r="B149" s="12" t="s">
        <v>3</v>
      </c>
      <c r="C149" s="25" t="s">
        <v>3</v>
      </c>
      <c r="D149" s="144"/>
      <c r="E149" s="145"/>
      <c r="F149" s="145"/>
      <c r="G149" s="145"/>
      <c r="H149" s="145"/>
      <c r="I149" s="145"/>
      <c r="J149" s="145"/>
      <c r="K149" s="145"/>
      <c r="L149" s="146"/>
    </row>
    <row r="150" spans="1:17">
      <c r="A150" s="19"/>
      <c r="B150" s="19"/>
      <c r="C150" s="19"/>
      <c r="D150" s="30" t="s">
        <v>3</v>
      </c>
      <c r="E150" s="30" t="s">
        <v>3</v>
      </c>
      <c r="F150" s="30" t="s">
        <v>3</v>
      </c>
      <c r="G150" s="30" t="s">
        <v>3</v>
      </c>
      <c r="H150" s="30"/>
      <c r="I150" s="30"/>
      <c r="J150" s="30"/>
      <c r="K150" s="30"/>
      <c r="L150" s="30" t="s">
        <v>3</v>
      </c>
    </row>
    <row r="151" spans="1:17" ht="12.95" thickBot="1"/>
    <row r="152" spans="1:17" ht="12.95" thickBot="1">
      <c r="A152" s="20" t="s">
        <v>164</v>
      </c>
      <c r="B152" s="21" t="s">
        <v>165</v>
      </c>
      <c r="C152" s="21" t="s">
        <v>3</v>
      </c>
      <c r="D152" s="22" t="s">
        <v>6</v>
      </c>
      <c r="E152" s="136" t="s">
        <v>7</v>
      </c>
      <c r="F152" s="136" t="s">
        <v>8</v>
      </c>
      <c r="G152" s="136" t="s">
        <v>9</v>
      </c>
      <c r="H152" s="136" t="s">
        <v>10</v>
      </c>
      <c r="I152" s="136" t="s">
        <v>11</v>
      </c>
      <c r="J152" s="136" t="s">
        <v>12</v>
      </c>
      <c r="K152" s="137" t="s">
        <v>13</v>
      </c>
      <c r="L152" s="23" t="s">
        <v>35</v>
      </c>
    </row>
    <row r="153" spans="1:17" ht="69.95" thickBot="1">
      <c r="A153" s="10" t="s">
        <v>166</v>
      </c>
      <c r="B153" s="11" t="s">
        <v>167</v>
      </c>
      <c r="C153" s="12" t="s">
        <v>21</v>
      </c>
      <c r="D153" s="13" t="s">
        <v>168</v>
      </c>
      <c r="E153" s="72" t="s">
        <v>169</v>
      </c>
      <c r="F153" s="13" t="s">
        <v>3</v>
      </c>
      <c r="G153" s="13" t="s">
        <v>3</v>
      </c>
      <c r="H153" s="105"/>
      <c r="I153" s="105"/>
      <c r="J153" s="105"/>
      <c r="K153" s="105"/>
      <c r="L153" s="173" t="s">
        <v>3</v>
      </c>
      <c r="M153" s="48" t="s">
        <v>170</v>
      </c>
      <c r="N153" s="49" t="s">
        <v>171</v>
      </c>
      <c r="O153" s="49"/>
      <c r="P153" s="49" t="s">
        <v>172</v>
      </c>
      <c r="Q153" s="60" t="s">
        <v>173</v>
      </c>
    </row>
    <row r="154" spans="1:17" ht="57.95" thickBot="1">
      <c r="A154" s="10" t="s">
        <v>3</v>
      </c>
      <c r="B154" s="11" t="s">
        <v>3</v>
      </c>
      <c r="C154" s="27" t="s">
        <v>28</v>
      </c>
      <c r="D154" s="14" t="s">
        <v>3</v>
      </c>
      <c r="E154" s="13" t="s">
        <v>3</v>
      </c>
      <c r="F154" s="133" t="s">
        <v>174</v>
      </c>
      <c r="G154" s="13" t="s">
        <v>3</v>
      </c>
      <c r="H154" s="105"/>
      <c r="I154" s="105"/>
      <c r="J154" s="105"/>
      <c r="K154" s="105"/>
      <c r="L154" s="173"/>
    </row>
    <row r="155" spans="1:17" ht="12.95" thickBot="1">
      <c r="A155" s="10" t="s">
        <v>3</v>
      </c>
      <c r="B155" s="11"/>
      <c r="C155" s="149" t="s">
        <v>29</v>
      </c>
      <c r="D155" s="149"/>
      <c r="E155" s="149"/>
      <c r="F155" s="149"/>
      <c r="G155" s="150"/>
      <c r="H155" s="111"/>
      <c r="I155" s="111"/>
      <c r="J155" s="111"/>
      <c r="K155" s="111"/>
      <c r="L155" s="173"/>
    </row>
    <row r="156" spans="1:17" ht="12.95" thickBot="1">
      <c r="A156" s="10" t="s">
        <v>3</v>
      </c>
      <c r="B156" s="16" t="s">
        <v>3</v>
      </c>
      <c r="C156" s="156" t="s">
        <v>175</v>
      </c>
      <c r="D156" s="156"/>
      <c r="E156" s="156"/>
      <c r="F156" s="156"/>
      <c r="G156" s="157"/>
      <c r="H156" s="15"/>
      <c r="I156" s="15"/>
      <c r="J156" s="15"/>
      <c r="K156" s="15"/>
      <c r="L156" s="173"/>
    </row>
    <row r="157" spans="1:17" ht="12.95" thickBot="1">
      <c r="A157" s="7" t="s">
        <v>147</v>
      </c>
      <c r="B157" s="58">
        <v>0.05</v>
      </c>
      <c r="C157" s="12"/>
      <c r="D157" s="12"/>
      <c r="E157" s="12"/>
      <c r="F157" s="12"/>
      <c r="G157" s="12"/>
      <c r="H157" s="27"/>
      <c r="I157" s="27"/>
      <c r="J157" s="27"/>
      <c r="K157" s="27"/>
      <c r="L157" s="173"/>
    </row>
    <row r="158" spans="1:17" ht="12.95" thickBot="1">
      <c r="A158" s="139" t="s">
        <v>101</v>
      </c>
      <c r="B158" s="24" t="s">
        <v>102</v>
      </c>
      <c r="C158" s="24" t="s">
        <v>3</v>
      </c>
      <c r="D158" s="24" t="s">
        <v>103</v>
      </c>
      <c r="E158" s="24" t="s">
        <v>104</v>
      </c>
      <c r="F158" s="24" t="s">
        <v>105</v>
      </c>
      <c r="G158" s="158" t="s">
        <v>106</v>
      </c>
      <c r="H158" s="158"/>
      <c r="I158" s="158"/>
      <c r="J158" s="158"/>
      <c r="K158" s="158"/>
      <c r="L158" s="159"/>
    </row>
    <row r="159" spans="1:17" ht="12.95" thickBot="1">
      <c r="A159" s="140"/>
      <c r="B159" s="12" t="s">
        <v>3</v>
      </c>
      <c r="C159" s="12" t="s">
        <v>3</v>
      </c>
      <c r="D159" s="12" t="s">
        <v>3</v>
      </c>
      <c r="E159" s="12" t="s">
        <v>3</v>
      </c>
      <c r="F159" s="12" t="s">
        <v>3</v>
      </c>
      <c r="G159" s="160" t="s">
        <v>3</v>
      </c>
      <c r="H159" s="160"/>
      <c r="I159" s="160"/>
      <c r="J159" s="160"/>
      <c r="K159" s="160"/>
      <c r="L159" s="161"/>
    </row>
    <row r="160" spans="1:17" ht="12.95" thickBot="1">
      <c r="A160" s="139" t="s">
        <v>107</v>
      </c>
      <c r="B160" s="24" t="s">
        <v>108</v>
      </c>
      <c r="C160" s="24" t="s">
        <v>3</v>
      </c>
      <c r="D160" s="141" t="s">
        <v>3</v>
      </c>
      <c r="E160" s="142"/>
      <c r="F160" s="142"/>
      <c r="G160" s="142"/>
      <c r="H160" s="142"/>
      <c r="I160" s="142"/>
      <c r="J160" s="142"/>
      <c r="K160" s="142"/>
      <c r="L160" s="143"/>
    </row>
    <row r="161" spans="1:17" ht="12.95" thickBot="1">
      <c r="A161" s="140"/>
      <c r="B161" s="12" t="s">
        <v>3</v>
      </c>
      <c r="C161" s="25" t="s">
        <v>3</v>
      </c>
      <c r="D161" s="144"/>
      <c r="E161" s="145"/>
      <c r="F161" s="145"/>
      <c r="G161" s="145"/>
      <c r="H161" s="145"/>
      <c r="I161" s="145"/>
      <c r="J161" s="145"/>
      <c r="K161" s="145"/>
      <c r="L161" s="146"/>
    </row>
    <row r="163" spans="1:17" ht="12.95" thickBot="1"/>
    <row r="164" spans="1:17" ht="12.95" thickBot="1">
      <c r="A164" s="20" t="s">
        <v>176</v>
      </c>
      <c r="B164" s="21" t="s">
        <v>177</v>
      </c>
      <c r="C164" s="21" t="s">
        <v>3</v>
      </c>
      <c r="D164" s="22" t="s">
        <v>6</v>
      </c>
      <c r="E164" s="136" t="s">
        <v>7</v>
      </c>
      <c r="F164" s="136" t="s">
        <v>8</v>
      </c>
      <c r="G164" s="136" t="s">
        <v>9</v>
      </c>
      <c r="H164" s="136" t="s">
        <v>10</v>
      </c>
      <c r="I164" s="136" t="s">
        <v>11</v>
      </c>
      <c r="J164" s="136" t="s">
        <v>12</v>
      </c>
      <c r="K164" s="137" t="s">
        <v>13</v>
      </c>
      <c r="L164" s="23" t="s">
        <v>35</v>
      </c>
    </row>
    <row r="165" spans="1:17" ht="78" customHeight="1" thickBot="1">
      <c r="A165" s="10" t="s">
        <v>178</v>
      </c>
      <c r="B165" s="10" t="s">
        <v>179</v>
      </c>
      <c r="C165" s="12" t="s">
        <v>21</v>
      </c>
      <c r="D165" s="13">
        <v>0</v>
      </c>
      <c r="E165" s="13"/>
      <c r="F165" s="133">
        <v>1</v>
      </c>
      <c r="G165" s="13" t="s">
        <v>3</v>
      </c>
      <c r="H165" s="105"/>
      <c r="I165" s="105"/>
      <c r="J165" s="105"/>
      <c r="K165" s="105"/>
      <c r="L165" s="173" t="s">
        <v>3</v>
      </c>
      <c r="M165" s="48" t="s">
        <v>180</v>
      </c>
      <c r="N165" s="49" t="s">
        <v>181</v>
      </c>
      <c r="O165" s="49" t="s">
        <v>182</v>
      </c>
      <c r="P165" s="49" t="s">
        <v>154</v>
      </c>
      <c r="Q165" s="49"/>
    </row>
    <row r="166" spans="1:17" ht="12.95" thickBot="1">
      <c r="A166" s="10" t="s">
        <v>3</v>
      </c>
      <c r="B166" s="11" t="s">
        <v>3</v>
      </c>
      <c r="C166" s="27" t="s">
        <v>28</v>
      </c>
      <c r="D166" s="14" t="s">
        <v>3</v>
      </c>
      <c r="E166" s="13" t="s">
        <v>3</v>
      </c>
      <c r="F166" s="133">
        <v>1</v>
      </c>
      <c r="G166" s="13" t="s">
        <v>3</v>
      </c>
      <c r="H166" s="105"/>
      <c r="I166" s="105"/>
      <c r="J166" s="105"/>
      <c r="K166" s="105"/>
      <c r="L166" s="173"/>
    </row>
    <row r="167" spans="1:17" ht="12.95" thickBot="1">
      <c r="A167" s="10" t="s">
        <v>3</v>
      </c>
      <c r="B167" s="11" t="s">
        <v>3</v>
      </c>
      <c r="C167" s="149" t="s">
        <v>29</v>
      </c>
      <c r="D167" s="149"/>
      <c r="E167" s="149"/>
      <c r="F167" s="149"/>
      <c r="G167" s="150"/>
      <c r="H167" s="111"/>
      <c r="I167" s="111"/>
      <c r="J167" s="111"/>
      <c r="K167" s="111"/>
      <c r="L167" s="173"/>
    </row>
    <row r="168" spans="1:17" ht="12.95" thickBot="1">
      <c r="A168" s="10" t="s">
        <v>3</v>
      </c>
      <c r="B168" s="16" t="s">
        <v>3</v>
      </c>
      <c r="C168" s="156" t="s">
        <v>183</v>
      </c>
      <c r="D168" s="156"/>
      <c r="E168" s="156"/>
      <c r="F168" s="156"/>
      <c r="G168" s="157"/>
      <c r="H168" s="15"/>
      <c r="I168" s="15"/>
      <c r="J168" s="15"/>
      <c r="K168" s="15"/>
      <c r="L168" s="173"/>
    </row>
    <row r="169" spans="1:17" ht="12.95" thickBot="1">
      <c r="A169" s="7" t="s">
        <v>147</v>
      </c>
      <c r="B169" s="58">
        <v>0.05</v>
      </c>
      <c r="C169" s="12"/>
      <c r="D169" s="12"/>
      <c r="E169" s="12"/>
      <c r="F169" s="12"/>
      <c r="G169" s="12"/>
      <c r="H169" s="27"/>
      <c r="I169" s="27"/>
      <c r="J169" s="27"/>
      <c r="K169" s="27"/>
      <c r="L169" s="173"/>
    </row>
    <row r="170" spans="1:17" ht="12.95" thickBot="1">
      <c r="A170" s="139" t="s">
        <v>101</v>
      </c>
      <c r="B170" s="24" t="s">
        <v>102</v>
      </c>
      <c r="C170" s="24" t="s">
        <v>3</v>
      </c>
      <c r="D170" s="24" t="s">
        <v>103</v>
      </c>
      <c r="E170" s="24" t="s">
        <v>104</v>
      </c>
      <c r="F170" s="24" t="s">
        <v>105</v>
      </c>
      <c r="G170" s="158" t="s">
        <v>106</v>
      </c>
      <c r="H170" s="158"/>
      <c r="I170" s="158"/>
      <c r="J170" s="158"/>
      <c r="K170" s="158"/>
      <c r="L170" s="159"/>
    </row>
    <row r="171" spans="1:17" ht="12.95" thickBot="1">
      <c r="A171" s="140"/>
      <c r="B171" s="12" t="s">
        <v>3</v>
      </c>
      <c r="C171" s="12" t="s">
        <v>3</v>
      </c>
      <c r="D171" s="12" t="s">
        <v>3</v>
      </c>
      <c r="E171" s="12" t="s">
        <v>3</v>
      </c>
      <c r="F171" s="12" t="s">
        <v>3</v>
      </c>
      <c r="G171" s="160" t="s">
        <v>3</v>
      </c>
      <c r="H171" s="160"/>
      <c r="I171" s="160"/>
      <c r="J171" s="160"/>
      <c r="K171" s="160"/>
      <c r="L171" s="161"/>
    </row>
    <row r="172" spans="1:17" ht="12.95" thickBot="1">
      <c r="A172" s="139" t="s">
        <v>107</v>
      </c>
      <c r="B172" s="24" t="s">
        <v>108</v>
      </c>
      <c r="C172" s="24" t="s">
        <v>3</v>
      </c>
      <c r="D172" s="141" t="s">
        <v>3</v>
      </c>
      <c r="E172" s="142"/>
      <c r="F172" s="142"/>
      <c r="G172" s="142"/>
      <c r="H172" s="142"/>
      <c r="I172" s="142"/>
      <c r="J172" s="142"/>
      <c r="K172" s="142"/>
      <c r="L172" s="143"/>
    </row>
    <row r="173" spans="1:17" ht="12.95" thickBot="1">
      <c r="A173" s="140"/>
      <c r="B173" s="12" t="s">
        <v>3</v>
      </c>
      <c r="C173" s="25" t="s">
        <v>3</v>
      </c>
      <c r="D173" s="144"/>
      <c r="E173" s="145"/>
      <c r="F173" s="145"/>
      <c r="G173" s="145"/>
      <c r="H173" s="145"/>
      <c r="I173" s="145"/>
      <c r="J173" s="145"/>
      <c r="K173" s="145"/>
      <c r="L173" s="146"/>
    </row>
    <row r="175" spans="1:17" ht="12.95" thickBot="1"/>
    <row r="176" spans="1:17" ht="12.95" thickBot="1">
      <c r="A176" s="20" t="s">
        <v>184</v>
      </c>
      <c r="B176" s="21" t="s">
        <v>185</v>
      </c>
      <c r="C176" s="21" t="s">
        <v>3</v>
      </c>
      <c r="D176" s="22" t="s">
        <v>6</v>
      </c>
      <c r="E176" s="136" t="s">
        <v>7</v>
      </c>
      <c r="F176" s="136" t="s">
        <v>8</v>
      </c>
      <c r="G176" s="136" t="s">
        <v>9</v>
      </c>
      <c r="H176" s="136" t="s">
        <v>10</v>
      </c>
      <c r="I176" s="136" t="s">
        <v>11</v>
      </c>
      <c r="J176" s="136" t="s">
        <v>12</v>
      </c>
      <c r="K176" s="137" t="s">
        <v>13</v>
      </c>
      <c r="L176" s="23" t="s">
        <v>35</v>
      </c>
    </row>
    <row r="177" spans="1:17" ht="78" customHeight="1" thickBot="1">
      <c r="A177" s="10" t="s">
        <v>186</v>
      </c>
      <c r="B177" s="60" t="s">
        <v>187</v>
      </c>
      <c r="C177" s="12" t="s">
        <v>21</v>
      </c>
      <c r="D177" s="13">
        <v>0</v>
      </c>
      <c r="E177" s="13"/>
      <c r="F177" s="133">
        <v>10</v>
      </c>
      <c r="G177" s="13">
        <v>17</v>
      </c>
      <c r="H177" s="105"/>
      <c r="I177" s="105"/>
      <c r="J177" s="105"/>
      <c r="K177" s="105"/>
      <c r="L177" s="173" t="s">
        <v>3</v>
      </c>
      <c r="M177" s="48" t="s">
        <v>188</v>
      </c>
      <c r="N177" s="49" t="s">
        <v>189</v>
      </c>
      <c r="O177" s="49" t="s">
        <v>190</v>
      </c>
      <c r="P177" s="49" t="s">
        <v>154</v>
      </c>
      <c r="Q177" s="49"/>
    </row>
    <row r="178" spans="1:17" ht="12.95" thickBot="1">
      <c r="A178" s="10" t="s">
        <v>3</v>
      </c>
      <c r="B178" s="11" t="s">
        <v>3</v>
      </c>
      <c r="C178" s="27" t="s">
        <v>28</v>
      </c>
      <c r="D178" s="14" t="s">
        <v>3</v>
      </c>
      <c r="E178" s="13" t="s">
        <v>3</v>
      </c>
      <c r="F178" s="133">
        <v>2</v>
      </c>
      <c r="G178" s="13" t="s">
        <v>3</v>
      </c>
      <c r="H178" s="105"/>
      <c r="I178" s="105"/>
      <c r="J178" s="105"/>
      <c r="K178" s="105"/>
      <c r="L178" s="173"/>
    </row>
    <row r="179" spans="1:17" ht="12.95" thickBot="1">
      <c r="A179" s="10" t="s">
        <v>3</v>
      </c>
      <c r="B179" s="11" t="s">
        <v>3</v>
      </c>
      <c r="C179" s="149" t="s">
        <v>29</v>
      </c>
      <c r="D179" s="149"/>
      <c r="E179" s="149"/>
      <c r="F179" s="149"/>
      <c r="G179" s="150"/>
      <c r="H179" s="111"/>
      <c r="I179" s="111"/>
      <c r="J179" s="111"/>
      <c r="K179" s="111"/>
      <c r="L179" s="173"/>
    </row>
    <row r="180" spans="1:17" ht="12.95" thickBot="1">
      <c r="A180" s="10" t="s">
        <v>3</v>
      </c>
      <c r="B180" s="16" t="s">
        <v>3</v>
      </c>
      <c r="C180" s="156" t="s">
        <v>191</v>
      </c>
      <c r="D180" s="156"/>
      <c r="E180" s="156"/>
      <c r="F180" s="156"/>
      <c r="G180" s="157"/>
      <c r="H180" s="15"/>
      <c r="I180" s="15"/>
      <c r="J180" s="15"/>
      <c r="K180" s="15"/>
      <c r="L180" s="173"/>
    </row>
    <row r="181" spans="1:17" ht="12.95" thickBot="1">
      <c r="A181" s="7" t="s">
        <v>147</v>
      </c>
      <c r="B181" s="58">
        <v>0.05</v>
      </c>
      <c r="C181" s="12"/>
      <c r="D181" s="12"/>
      <c r="E181" s="12"/>
      <c r="F181" s="12"/>
      <c r="G181" s="12"/>
      <c r="H181" s="27"/>
      <c r="I181" s="27"/>
      <c r="J181" s="27"/>
      <c r="K181" s="27"/>
      <c r="L181" s="173"/>
    </row>
    <row r="182" spans="1:17" ht="12.95" thickBot="1">
      <c r="A182" s="139" t="s">
        <v>101</v>
      </c>
      <c r="B182" s="24" t="s">
        <v>102</v>
      </c>
      <c r="C182" s="24" t="s">
        <v>3</v>
      </c>
      <c r="D182" s="24" t="s">
        <v>103</v>
      </c>
      <c r="E182" s="24" t="s">
        <v>104</v>
      </c>
      <c r="F182" s="24" t="s">
        <v>105</v>
      </c>
      <c r="G182" s="158" t="s">
        <v>106</v>
      </c>
      <c r="H182" s="158"/>
      <c r="I182" s="158"/>
      <c r="J182" s="158"/>
      <c r="K182" s="158"/>
      <c r="L182" s="159"/>
    </row>
    <row r="183" spans="1:17" ht="12.95" thickBot="1">
      <c r="A183" s="140"/>
      <c r="B183" s="12" t="s">
        <v>3</v>
      </c>
      <c r="C183" s="12" t="s">
        <v>3</v>
      </c>
      <c r="D183" s="12" t="s">
        <v>3</v>
      </c>
      <c r="E183" s="12" t="s">
        <v>3</v>
      </c>
      <c r="F183" s="12" t="s">
        <v>3</v>
      </c>
      <c r="G183" s="160" t="s">
        <v>3</v>
      </c>
      <c r="H183" s="160"/>
      <c r="I183" s="160"/>
      <c r="J183" s="160"/>
      <c r="K183" s="160"/>
      <c r="L183" s="161"/>
    </row>
    <row r="184" spans="1:17" ht="12.95" thickBot="1">
      <c r="A184" s="139" t="s">
        <v>107</v>
      </c>
      <c r="B184" s="24" t="s">
        <v>108</v>
      </c>
      <c r="C184" s="24" t="s">
        <v>3</v>
      </c>
      <c r="D184" s="141" t="s">
        <v>3</v>
      </c>
      <c r="E184" s="142"/>
      <c r="F184" s="142"/>
      <c r="G184" s="142"/>
      <c r="H184" s="142"/>
      <c r="I184" s="142"/>
      <c r="J184" s="142"/>
      <c r="K184" s="142"/>
      <c r="L184" s="143"/>
    </row>
    <row r="185" spans="1:17" ht="12.95" thickBot="1">
      <c r="A185" s="140"/>
      <c r="B185" s="12" t="s">
        <v>3</v>
      </c>
      <c r="C185" s="25" t="s">
        <v>3</v>
      </c>
      <c r="D185" s="144"/>
      <c r="E185" s="145"/>
      <c r="F185" s="145"/>
      <c r="G185" s="145"/>
      <c r="H185" s="145"/>
      <c r="I185" s="145"/>
      <c r="J185" s="145"/>
      <c r="K185" s="145"/>
      <c r="L185" s="146"/>
    </row>
    <row r="186" spans="1:17" ht="12.95" thickBot="1">
      <c r="A186" s="20" t="s">
        <v>192</v>
      </c>
      <c r="B186" s="21" t="s">
        <v>193</v>
      </c>
      <c r="C186" s="21" t="s">
        <v>3</v>
      </c>
      <c r="D186" s="22" t="s">
        <v>6</v>
      </c>
      <c r="E186" s="136" t="s">
        <v>7</v>
      </c>
      <c r="F186" s="136" t="s">
        <v>8</v>
      </c>
      <c r="G186" s="136" t="s">
        <v>9</v>
      </c>
      <c r="H186" s="136" t="s">
        <v>10</v>
      </c>
      <c r="I186" s="136" t="s">
        <v>11</v>
      </c>
      <c r="J186" s="136" t="s">
        <v>12</v>
      </c>
      <c r="K186" s="137" t="s">
        <v>13</v>
      </c>
      <c r="L186" s="23" t="s">
        <v>35</v>
      </c>
    </row>
    <row r="187" spans="1:17" ht="12.95" thickBot="1">
      <c r="A187" s="147" t="s">
        <v>194</v>
      </c>
      <c r="B187" s="153" t="s">
        <v>195</v>
      </c>
      <c r="C187" s="12" t="s">
        <v>21</v>
      </c>
      <c r="D187" s="13">
        <v>0</v>
      </c>
      <c r="E187" s="131"/>
      <c r="F187" s="131"/>
      <c r="G187" s="131"/>
      <c r="H187" s="131">
        <f>3688.125/1000</f>
        <v>3.6881249999999999</v>
      </c>
      <c r="I187" s="131">
        <f>17948.875/1000</f>
        <v>17.948875000000001</v>
      </c>
      <c r="J187" s="131">
        <f>24095.75/1000</f>
        <v>24.095749999999999</v>
      </c>
      <c r="K187" s="131">
        <f>29505/1000</f>
        <v>29.504999999999999</v>
      </c>
      <c r="L187" s="151" t="s">
        <v>3</v>
      </c>
    </row>
    <row r="188" spans="1:17" ht="12.95" thickBot="1">
      <c r="A188" s="148"/>
      <c r="B188" s="148"/>
      <c r="C188" s="27" t="s">
        <v>28</v>
      </c>
      <c r="D188" s="14" t="s">
        <v>3</v>
      </c>
      <c r="E188" s="13" t="s">
        <v>3</v>
      </c>
      <c r="F188" s="13" t="s">
        <v>3</v>
      </c>
      <c r="G188" s="13" t="s">
        <v>3</v>
      </c>
      <c r="H188" s="105"/>
      <c r="I188" s="105"/>
      <c r="J188" s="105"/>
      <c r="K188" s="105"/>
      <c r="L188" s="152"/>
    </row>
    <row r="189" spans="1:17" ht="12.95" thickBot="1">
      <c r="A189" s="148"/>
      <c r="B189" s="125" t="s">
        <v>3</v>
      </c>
      <c r="C189" s="149" t="s">
        <v>29</v>
      </c>
      <c r="D189" s="149"/>
      <c r="E189" s="149"/>
      <c r="F189" s="149"/>
      <c r="G189" s="150"/>
      <c r="H189" s="111"/>
      <c r="I189" s="111"/>
      <c r="J189" s="111"/>
      <c r="K189" s="111"/>
      <c r="L189" s="152"/>
    </row>
    <row r="190" spans="1:17" ht="12.95" thickBot="1">
      <c r="A190" s="10" t="s">
        <v>3</v>
      </c>
      <c r="B190" s="16" t="s">
        <v>3</v>
      </c>
      <c r="C190" s="156"/>
      <c r="D190" s="156"/>
      <c r="E190" s="156"/>
      <c r="F190" s="156"/>
      <c r="G190" s="157"/>
      <c r="H190" s="15"/>
      <c r="I190" s="15"/>
      <c r="J190" s="15"/>
      <c r="K190" s="15"/>
      <c r="L190" s="152"/>
    </row>
    <row r="191" spans="1:17" ht="12.95" thickBot="1">
      <c r="A191" s="10"/>
      <c r="B191" s="21" t="s">
        <v>196</v>
      </c>
      <c r="C191" s="21" t="s">
        <v>3</v>
      </c>
      <c r="D191" s="22" t="s">
        <v>6</v>
      </c>
      <c r="E191" s="136" t="s">
        <v>7</v>
      </c>
      <c r="F191" s="136" t="s">
        <v>8</v>
      </c>
      <c r="G191" s="136" t="s">
        <v>9</v>
      </c>
      <c r="H191" s="136" t="s">
        <v>10</v>
      </c>
      <c r="I191" s="136" t="s">
        <v>11</v>
      </c>
      <c r="J191" s="136" t="s">
        <v>12</v>
      </c>
      <c r="K191" s="137" t="s">
        <v>13</v>
      </c>
      <c r="L191" s="23" t="s">
        <v>35</v>
      </c>
    </row>
    <row r="192" spans="1:17" ht="12.95" thickBot="1">
      <c r="A192" s="10"/>
      <c r="B192" s="153" t="s">
        <v>197</v>
      </c>
      <c r="C192" s="12" t="s">
        <v>21</v>
      </c>
      <c r="D192" s="13"/>
      <c r="E192" s="123"/>
      <c r="F192" s="123"/>
      <c r="G192" s="123"/>
      <c r="H192" s="123">
        <f>[1]Impact!$C$133</f>
        <v>0.89999999999999991</v>
      </c>
      <c r="I192" s="123">
        <f>[1]Impact!$D$133</f>
        <v>1.7999999999999998</v>
      </c>
      <c r="J192" s="123">
        <f>[1]Impact!$E$133</f>
        <v>2.6999999999999997</v>
      </c>
      <c r="K192" s="123">
        <f>[1]Impact!$F$133</f>
        <v>3.5999999999999996</v>
      </c>
      <c r="L192" s="78"/>
    </row>
    <row r="193" spans="1:12" ht="12.95" thickBot="1">
      <c r="A193" s="10"/>
      <c r="B193" s="148"/>
      <c r="C193" s="27" t="s">
        <v>28</v>
      </c>
      <c r="D193" s="14" t="s">
        <v>3</v>
      </c>
      <c r="E193" s="13" t="s">
        <v>3</v>
      </c>
      <c r="F193" s="13" t="s">
        <v>3</v>
      </c>
      <c r="G193" s="13" t="s">
        <v>3</v>
      </c>
      <c r="H193" s="105"/>
      <c r="I193" s="105"/>
      <c r="J193" s="105"/>
      <c r="K193" s="105"/>
      <c r="L193" s="78"/>
    </row>
    <row r="194" spans="1:12" ht="12.95" thickBot="1">
      <c r="A194" s="10"/>
      <c r="B194" s="11" t="s">
        <v>3</v>
      </c>
      <c r="C194" s="149" t="s">
        <v>29</v>
      </c>
      <c r="D194" s="149"/>
      <c r="E194" s="149"/>
      <c r="F194" s="149"/>
      <c r="G194" s="150"/>
      <c r="H194" s="111"/>
      <c r="I194" s="111"/>
      <c r="J194" s="111"/>
      <c r="K194" s="111"/>
      <c r="L194" s="78"/>
    </row>
    <row r="195" spans="1:12" ht="12.95" thickBot="1">
      <c r="A195" s="10"/>
      <c r="B195" s="16"/>
      <c r="C195" s="17"/>
      <c r="D195" s="17"/>
      <c r="E195" s="17"/>
      <c r="F195" s="17"/>
      <c r="G195" s="17"/>
      <c r="H195" s="15"/>
      <c r="I195" s="15"/>
      <c r="J195" s="15"/>
      <c r="K195" s="15"/>
      <c r="L195" s="78"/>
    </row>
    <row r="196" spans="1:12" ht="12.95" thickBot="1">
      <c r="A196" s="10"/>
      <c r="B196" s="21" t="s">
        <v>198</v>
      </c>
      <c r="C196" s="21" t="s">
        <v>3</v>
      </c>
      <c r="D196" s="22" t="s">
        <v>6</v>
      </c>
      <c r="E196" s="136" t="s">
        <v>7</v>
      </c>
      <c r="F196" s="136" t="s">
        <v>8</v>
      </c>
      <c r="G196" s="136" t="s">
        <v>9</v>
      </c>
      <c r="H196" s="136" t="s">
        <v>10</v>
      </c>
      <c r="I196" s="136" t="s">
        <v>11</v>
      </c>
      <c r="J196" s="136" t="s">
        <v>12</v>
      </c>
      <c r="K196" s="137" t="s">
        <v>13</v>
      </c>
      <c r="L196" s="78"/>
    </row>
    <row r="197" spans="1:12" ht="12.95" thickBot="1">
      <c r="A197" s="10"/>
      <c r="B197" s="154" t="s">
        <v>199</v>
      </c>
      <c r="C197" s="12" t="s">
        <v>21</v>
      </c>
      <c r="D197" s="13">
        <v>0</v>
      </c>
      <c r="E197" s="112"/>
      <c r="F197" s="112"/>
      <c r="G197" s="112"/>
      <c r="H197" s="112">
        <v>3.3439000000000001</v>
      </c>
      <c r="I197" s="112">
        <v>6.6878000000000002</v>
      </c>
      <c r="J197" s="112">
        <v>9.7858250000000009</v>
      </c>
      <c r="K197" s="120">
        <v>11.654475</v>
      </c>
      <c r="L197" s="78"/>
    </row>
    <row r="198" spans="1:12" ht="12.95" thickBot="1">
      <c r="A198" s="10"/>
      <c r="B198" s="148"/>
      <c r="C198" s="27" t="s">
        <v>28</v>
      </c>
      <c r="D198" s="14" t="s">
        <v>3</v>
      </c>
      <c r="E198" s="13" t="s">
        <v>3</v>
      </c>
      <c r="F198" s="13" t="s">
        <v>3</v>
      </c>
      <c r="G198" s="13" t="s">
        <v>3</v>
      </c>
      <c r="H198" s="105"/>
      <c r="I198" s="105"/>
      <c r="J198" s="105"/>
      <c r="K198" s="105"/>
      <c r="L198" s="78"/>
    </row>
    <row r="199" spans="1:12" ht="12.95" thickBot="1">
      <c r="A199" s="10"/>
      <c r="B199" s="155"/>
      <c r="C199" s="149" t="s">
        <v>29</v>
      </c>
      <c r="D199" s="149"/>
      <c r="E199" s="149"/>
      <c r="F199" s="149"/>
      <c r="G199" s="150"/>
      <c r="H199" s="111"/>
      <c r="I199" s="111"/>
      <c r="J199" s="111"/>
      <c r="K199" s="111"/>
      <c r="L199" s="78"/>
    </row>
    <row r="200" spans="1:12" ht="12.95" thickBot="1">
      <c r="A200" s="10"/>
      <c r="B200" s="16"/>
      <c r="C200" s="17"/>
      <c r="D200" s="17"/>
      <c r="E200" s="17"/>
      <c r="F200" s="17"/>
      <c r="G200" s="17"/>
      <c r="H200" s="15"/>
      <c r="I200" s="15"/>
      <c r="J200" s="15"/>
      <c r="K200" s="15"/>
      <c r="L200" s="78"/>
    </row>
    <row r="201" spans="1:12" ht="12.95" thickBot="1">
      <c r="A201" s="7" t="s">
        <v>147</v>
      </c>
      <c r="B201" s="58">
        <v>0.05</v>
      </c>
      <c r="C201" s="12"/>
      <c r="D201" s="12"/>
      <c r="E201" s="12"/>
      <c r="F201" s="12"/>
      <c r="G201" s="12"/>
      <c r="H201" s="27"/>
      <c r="I201" s="27"/>
      <c r="J201" s="27"/>
      <c r="K201" s="27"/>
      <c r="L201" s="78"/>
    </row>
    <row r="202" spans="1:12" ht="12.95" thickBot="1">
      <c r="A202" s="139" t="s">
        <v>101</v>
      </c>
      <c r="B202" s="24" t="s">
        <v>102</v>
      </c>
      <c r="C202" s="24" t="s">
        <v>3</v>
      </c>
      <c r="D202" s="24" t="s">
        <v>103</v>
      </c>
      <c r="E202" s="24" t="s">
        <v>104</v>
      </c>
      <c r="F202" s="24" t="s">
        <v>105</v>
      </c>
      <c r="G202" s="158" t="s">
        <v>106</v>
      </c>
      <c r="H202" s="158"/>
      <c r="I202" s="158"/>
      <c r="J202" s="158"/>
      <c r="K202" s="158"/>
      <c r="L202" s="159"/>
    </row>
    <row r="203" spans="1:12" ht="12.95" thickBot="1">
      <c r="A203" s="140"/>
      <c r="B203" s="12" t="s">
        <v>3</v>
      </c>
      <c r="C203" s="12" t="s">
        <v>3</v>
      </c>
      <c r="D203" s="12" t="s">
        <v>3</v>
      </c>
      <c r="E203" s="12" t="s">
        <v>3</v>
      </c>
      <c r="F203" s="12" t="s">
        <v>3</v>
      </c>
      <c r="G203" s="160" t="s">
        <v>3</v>
      </c>
      <c r="H203" s="160"/>
      <c r="I203" s="160"/>
      <c r="J203" s="160"/>
      <c r="K203" s="160"/>
      <c r="L203" s="161"/>
    </row>
    <row r="204" spans="1:12" ht="12.95" thickBot="1">
      <c r="A204" s="139" t="s">
        <v>107</v>
      </c>
      <c r="B204" s="24" t="s">
        <v>108</v>
      </c>
      <c r="C204" s="24" t="s">
        <v>3</v>
      </c>
      <c r="D204" s="141" t="s">
        <v>3</v>
      </c>
      <c r="E204" s="142"/>
      <c r="F204" s="142"/>
      <c r="G204" s="142"/>
      <c r="H204" s="142"/>
      <c r="I204" s="142"/>
      <c r="J204" s="142"/>
      <c r="K204" s="142"/>
      <c r="L204" s="143"/>
    </row>
    <row r="205" spans="1:12" ht="12.95" thickBot="1">
      <c r="A205" s="140"/>
      <c r="B205" s="12" t="s">
        <v>3</v>
      </c>
      <c r="C205" s="25" t="s">
        <v>3</v>
      </c>
      <c r="D205" s="144"/>
      <c r="E205" s="145"/>
      <c r="F205" s="145"/>
      <c r="G205" s="145"/>
      <c r="H205" s="145"/>
      <c r="I205" s="145"/>
      <c r="J205" s="145"/>
      <c r="K205" s="145"/>
      <c r="L205" s="146"/>
    </row>
  </sheetData>
  <mergeCells count="121">
    <mergeCell ref="A184:A185"/>
    <mergeCell ref="D184:L185"/>
    <mergeCell ref="L177:L181"/>
    <mergeCell ref="C179:G179"/>
    <mergeCell ref="C180:G180"/>
    <mergeCell ref="A182:A183"/>
    <mergeCell ref="G182:L182"/>
    <mergeCell ref="G183:L183"/>
    <mergeCell ref="C100:G100"/>
    <mergeCell ref="L91:L128"/>
    <mergeCell ref="A148:A149"/>
    <mergeCell ref="D148:L149"/>
    <mergeCell ref="A146:A147"/>
    <mergeCell ref="G146:L146"/>
    <mergeCell ref="G147:L147"/>
    <mergeCell ref="C110:G110"/>
    <mergeCell ref="A129:A130"/>
    <mergeCell ref="G129:L129"/>
    <mergeCell ref="G130:L130"/>
    <mergeCell ref="A131:A132"/>
    <mergeCell ref="D131:L132"/>
    <mergeCell ref="B118:B121"/>
    <mergeCell ref="C120:G120"/>
    <mergeCell ref="A120:A125"/>
    <mergeCell ref="A86:A87"/>
    <mergeCell ref="D86:L87"/>
    <mergeCell ref="C104:G104"/>
    <mergeCell ref="C105:G105"/>
    <mergeCell ref="C109:G109"/>
    <mergeCell ref="F41:G41"/>
    <mergeCell ref="D45:G45"/>
    <mergeCell ref="D46:G46"/>
    <mergeCell ref="B4:L4"/>
    <mergeCell ref="L5:L10"/>
    <mergeCell ref="D8:G8"/>
    <mergeCell ref="D31:G31"/>
    <mergeCell ref="B33:B35"/>
    <mergeCell ref="D35:G35"/>
    <mergeCell ref="D36:G36"/>
    <mergeCell ref="D9:G9"/>
    <mergeCell ref="B11:B13"/>
    <mergeCell ref="D57:G57"/>
    <mergeCell ref="D56:G56"/>
    <mergeCell ref="B54:B56"/>
    <mergeCell ref="A84:A85"/>
    <mergeCell ref="G84:L84"/>
    <mergeCell ref="G85:L85"/>
    <mergeCell ref="A100:A119"/>
    <mergeCell ref="B124:B126"/>
    <mergeCell ref="D50:G50"/>
    <mergeCell ref="D52:G52"/>
    <mergeCell ref="L38:L52"/>
    <mergeCell ref="D73:G73"/>
    <mergeCell ref="L75:L78"/>
    <mergeCell ref="D77:G77"/>
    <mergeCell ref="D78:E78"/>
    <mergeCell ref="F78:G78"/>
    <mergeCell ref="D40:G40"/>
    <mergeCell ref="D41:E41"/>
    <mergeCell ref="B64:B67"/>
    <mergeCell ref="B112:B115"/>
    <mergeCell ref="B70:B72"/>
    <mergeCell ref="B80:B82"/>
    <mergeCell ref="L153:L157"/>
    <mergeCell ref="C155:G155"/>
    <mergeCell ref="C156:G156"/>
    <mergeCell ref="L59:L62"/>
    <mergeCell ref="D61:G61"/>
    <mergeCell ref="D62:E62"/>
    <mergeCell ref="F62:G62"/>
    <mergeCell ref="C138:G138"/>
    <mergeCell ref="C139:G139"/>
    <mergeCell ref="C143:G143"/>
    <mergeCell ref="C144:G144"/>
    <mergeCell ref="L136:L145"/>
    <mergeCell ref="C93:G93"/>
    <mergeCell ref="C94:G94"/>
    <mergeCell ref="C99:G99"/>
    <mergeCell ref="D66:G66"/>
    <mergeCell ref="D67:G67"/>
    <mergeCell ref="C114:G114"/>
    <mergeCell ref="D72:G72"/>
    <mergeCell ref="D82:G82"/>
    <mergeCell ref="D83:G83"/>
    <mergeCell ref="C126:G126"/>
    <mergeCell ref="A170:A171"/>
    <mergeCell ref="G170:L170"/>
    <mergeCell ref="G171:L171"/>
    <mergeCell ref="A172:A173"/>
    <mergeCell ref="D172:L173"/>
    <mergeCell ref="L165:L169"/>
    <mergeCell ref="C167:G167"/>
    <mergeCell ref="C168:G168"/>
    <mergeCell ref="A158:A159"/>
    <mergeCell ref="G158:L158"/>
    <mergeCell ref="G159:L159"/>
    <mergeCell ref="A160:A161"/>
    <mergeCell ref="D160:L161"/>
    <mergeCell ref="D18:G18"/>
    <mergeCell ref="D19:E19"/>
    <mergeCell ref="F19:G19"/>
    <mergeCell ref="A16:A30"/>
    <mergeCell ref="B16:B19"/>
    <mergeCell ref="D25:G25"/>
    <mergeCell ref="D26:G26"/>
    <mergeCell ref="D30:G30"/>
    <mergeCell ref="B28:B30"/>
    <mergeCell ref="A204:A205"/>
    <mergeCell ref="D204:L205"/>
    <mergeCell ref="A187:A189"/>
    <mergeCell ref="C194:G194"/>
    <mergeCell ref="L187:L190"/>
    <mergeCell ref="C199:G199"/>
    <mergeCell ref="B187:B188"/>
    <mergeCell ref="B192:B193"/>
    <mergeCell ref="B197:B199"/>
    <mergeCell ref="C189:G189"/>
    <mergeCell ref="C190:G190"/>
    <mergeCell ref="A202:A203"/>
    <mergeCell ref="G202:L202"/>
    <mergeCell ref="G203:L203"/>
  </mergeCells>
  <phoneticPr fontId="0" type="noConversion"/>
  <hyperlinks>
    <hyperlink ref="A1" location="'Guidance Notes'!A1" display="Please refer to the Guidance Notes tab for advice on completing the various fields in the logframe." xr:uid="{D5F07A34-457F-416E-A940-3A09CC24A05C}"/>
    <hyperlink ref="A2" r:id="rId1" xr:uid="{D50FCE6F-2861-492D-9152-3E3D72DD98E1}"/>
  </hyperlinks>
  <pageMargins left="0.74803149606299213" right="0.74803149606299213" top="0.98425196850393704" bottom="0.98425196850393704" header="0.51181102362204722" footer="0.51181102362204722"/>
  <pageSetup paperSize="9" scale="48" orientation="landscape" r:id="rId2"/>
  <headerFooter alignWithMargins="0">
    <oddHeader>&amp;L&amp;"Calibri"&amp;10&amp;K000000OFFICIAL&amp;1#</oddHeader>
    <oddFooter>&amp;LUpdated January 2011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CF77-81FA-4661-BBDD-23E1224E2FD5}">
  <dimension ref="B1:M128"/>
  <sheetViews>
    <sheetView topLeftCell="A5" workbookViewId="0">
      <selection activeCell="G30" sqref="G30"/>
    </sheetView>
  </sheetViews>
  <sheetFormatPr defaultRowHeight="12.6"/>
  <cols>
    <col min="2" max="2" width="42.5703125" customWidth="1"/>
    <col min="4" max="4" width="13.7109375" customWidth="1"/>
    <col min="5" max="5" width="14.85546875" customWidth="1"/>
    <col min="10" max="10" width="20.85546875" bestFit="1" customWidth="1"/>
  </cols>
  <sheetData>
    <row r="1" spans="2:10" ht="12.95">
      <c r="B1" s="4"/>
    </row>
    <row r="2" spans="2:10" ht="12.95">
      <c r="B2" s="4"/>
    </row>
    <row r="5" spans="2:10" ht="38.1" thickBot="1">
      <c r="B5" s="8" t="s">
        <v>5</v>
      </c>
      <c r="E5" s="52" t="s">
        <v>200</v>
      </c>
      <c r="F5" s="68"/>
      <c r="J5" s="38" t="s">
        <v>201</v>
      </c>
    </row>
    <row r="6" spans="2:10" ht="23.1">
      <c r="B6" s="11" t="s">
        <v>20</v>
      </c>
      <c r="D6" s="38"/>
    </row>
    <row r="7" spans="2:10">
      <c r="B7" s="11" t="s">
        <v>3</v>
      </c>
      <c r="D7" s="38"/>
    </row>
    <row r="8" spans="2:10">
      <c r="B8" s="11" t="s">
        <v>3</v>
      </c>
      <c r="D8" t="s">
        <v>202</v>
      </c>
      <c r="E8">
        <f>E39</f>
        <v>55800</v>
      </c>
      <c r="F8" t="s">
        <v>203</v>
      </c>
    </row>
    <row r="9" spans="2:10" ht="12.95" thickBot="1">
      <c r="B9" s="16" t="s">
        <v>3</v>
      </c>
      <c r="D9" t="s">
        <v>204</v>
      </c>
      <c r="E9" s="63">
        <v>7275324</v>
      </c>
    </row>
    <row r="10" spans="2:10" ht="12.95">
      <c r="B10" s="19"/>
      <c r="D10" t="s">
        <v>205</v>
      </c>
      <c r="E10" s="69">
        <f>E8/E9</f>
        <v>7.6697615116522646E-3</v>
      </c>
      <c r="F10" s="38" t="s">
        <v>206</v>
      </c>
    </row>
    <row r="11" spans="2:10" ht="12.95" thickBot="1">
      <c r="B11" s="19"/>
    </row>
    <row r="12" spans="2:10" ht="12.95" thickBot="1">
      <c r="B12" s="21" t="s">
        <v>34</v>
      </c>
    </row>
    <row r="13" spans="2:10" ht="23.1">
      <c r="B13" s="11" t="s">
        <v>207</v>
      </c>
      <c r="D13" s="38"/>
      <c r="E13" s="66"/>
      <c r="G13" t="s">
        <v>208</v>
      </c>
    </row>
    <row r="14" spans="2:10">
      <c r="B14" s="11" t="s">
        <v>3</v>
      </c>
      <c r="D14" s="38" t="s">
        <v>209</v>
      </c>
      <c r="E14" s="66">
        <v>0.7</v>
      </c>
    </row>
    <row r="15" spans="2:10">
      <c r="B15" s="11" t="s">
        <v>3</v>
      </c>
    </row>
    <row r="16" spans="2:10" ht="12.95" thickBot="1">
      <c r="B16" s="16" t="s">
        <v>3</v>
      </c>
    </row>
    <row r="17" spans="2:7" ht="12.95" thickBot="1">
      <c r="B17" s="8" t="s">
        <v>47</v>
      </c>
      <c r="E17" s="38" t="s">
        <v>210</v>
      </c>
    </row>
    <row r="18" spans="2:7" ht="23.1">
      <c r="B18" s="11" t="s">
        <v>211</v>
      </c>
      <c r="D18" s="38"/>
      <c r="E18" s="66"/>
      <c r="G18" t="s">
        <v>212</v>
      </c>
    </row>
    <row r="19" spans="2:7">
      <c r="B19" s="11" t="s">
        <v>3</v>
      </c>
      <c r="D19" s="38" t="s">
        <v>209</v>
      </c>
      <c r="E19" s="66">
        <v>0.3</v>
      </c>
    </row>
    <row r="20" spans="2:7">
      <c r="B20" s="11" t="s">
        <v>3</v>
      </c>
    </row>
    <row r="21" spans="2:7" ht="12.95" thickBot="1">
      <c r="B21" s="16" t="s">
        <v>3</v>
      </c>
    </row>
    <row r="22" spans="2:7" ht="12.95" thickBot="1">
      <c r="B22" s="8" t="s">
        <v>49</v>
      </c>
      <c r="E22" s="38" t="s">
        <v>213</v>
      </c>
    </row>
    <row r="23" spans="2:7" ht="23.45">
      <c r="B23" s="11" t="s">
        <v>214</v>
      </c>
      <c r="D23" s="38"/>
      <c r="E23" s="66"/>
      <c r="G23" s="64" t="s">
        <v>215</v>
      </c>
    </row>
    <row r="24" spans="2:7">
      <c r="B24" s="11" t="s">
        <v>3</v>
      </c>
      <c r="D24" s="38" t="s">
        <v>209</v>
      </c>
      <c r="E24" s="66">
        <v>0.3</v>
      </c>
    </row>
    <row r="25" spans="2:7">
      <c r="B25" s="11" t="s">
        <v>3</v>
      </c>
    </row>
    <row r="26" spans="2:7" ht="12.95" thickBot="1">
      <c r="B26" s="16" t="s">
        <v>3</v>
      </c>
    </row>
    <row r="27" spans="2:7" ht="12.95" thickBot="1">
      <c r="B27" s="21" t="s">
        <v>58</v>
      </c>
      <c r="E27" s="38" t="s">
        <v>216</v>
      </c>
    </row>
    <row r="28" spans="2:7">
      <c r="B28" s="11" t="s">
        <v>79</v>
      </c>
      <c r="D28" s="38"/>
    </row>
    <row r="29" spans="2:7">
      <c r="B29" s="11" t="s">
        <v>3</v>
      </c>
      <c r="D29" s="38" t="s">
        <v>209</v>
      </c>
      <c r="E29" s="67"/>
      <c r="G29" s="38" t="s">
        <v>217</v>
      </c>
    </row>
    <row r="30" spans="2:7">
      <c r="B30" s="11" t="s">
        <v>3</v>
      </c>
    </row>
    <row r="31" spans="2:7" ht="12.95" thickBot="1">
      <c r="B31" s="16" t="s">
        <v>3</v>
      </c>
    </row>
    <row r="32" spans="2:7" ht="12.95" thickBot="1">
      <c r="B32" s="21" t="s">
        <v>77</v>
      </c>
      <c r="E32" s="38" t="s">
        <v>218</v>
      </c>
    </row>
    <row r="33" spans="2:6" ht="23.1">
      <c r="B33" s="11" t="s">
        <v>219</v>
      </c>
      <c r="D33" s="38"/>
      <c r="E33" s="66"/>
    </row>
    <row r="34" spans="2:6">
      <c r="B34" s="11" t="s">
        <v>3</v>
      </c>
      <c r="D34" s="38" t="s">
        <v>209</v>
      </c>
      <c r="E34" s="66">
        <v>0.9</v>
      </c>
    </row>
    <row r="35" spans="2:6">
      <c r="B35" s="11" t="s">
        <v>3</v>
      </c>
    </row>
    <row r="36" spans="2:6" ht="12.95" thickBot="1">
      <c r="B36" s="16" t="s">
        <v>3</v>
      </c>
    </row>
    <row r="37" spans="2:6" ht="13.5" thickBot="1">
      <c r="B37" s="21" t="s">
        <v>92</v>
      </c>
      <c r="E37" s="64" t="s">
        <v>220</v>
      </c>
    </row>
    <row r="38" spans="2:6" ht="34.5">
      <c r="B38" s="11" t="s">
        <v>221</v>
      </c>
      <c r="D38" s="38"/>
      <c r="E38" s="38" t="s">
        <v>222</v>
      </c>
      <c r="F38" s="38"/>
    </row>
    <row r="39" spans="2:6" ht="12.95">
      <c r="B39" s="11" t="s">
        <v>3</v>
      </c>
      <c r="D39" s="38" t="s">
        <v>209</v>
      </c>
      <c r="E39" s="64">
        <f>E44*6</f>
        <v>55800</v>
      </c>
      <c r="F39" s="38" t="s">
        <v>223</v>
      </c>
    </row>
    <row r="40" spans="2:6" ht="12.95">
      <c r="B40" s="11" t="s">
        <v>3</v>
      </c>
      <c r="E40" s="64"/>
    </row>
    <row r="41" spans="2:6" ht="12.95" thickBot="1">
      <c r="B41" s="16" t="s">
        <v>3</v>
      </c>
    </row>
    <row r="42" spans="2:6" ht="12.95" thickBot="1">
      <c r="B42" s="8" t="s">
        <v>99</v>
      </c>
      <c r="E42" s="38" t="s">
        <v>224</v>
      </c>
    </row>
    <row r="43" spans="2:6" ht="34.5">
      <c r="B43" s="11" t="s">
        <v>225</v>
      </c>
      <c r="D43" s="38"/>
      <c r="E43" s="38" t="s">
        <v>222</v>
      </c>
      <c r="F43" s="38"/>
    </row>
    <row r="44" spans="2:6" ht="12.95">
      <c r="B44" s="11" t="s">
        <v>3</v>
      </c>
      <c r="D44" s="38" t="s">
        <v>209</v>
      </c>
      <c r="E44" s="64">
        <v>9300</v>
      </c>
      <c r="F44" s="64"/>
    </row>
    <row r="45" spans="2:6" ht="12.95">
      <c r="B45" s="11" t="s">
        <v>3</v>
      </c>
      <c r="E45" s="65"/>
    </row>
    <row r="46" spans="2:6" ht="12.95" thickBot="1">
      <c r="B46" s="16" t="s">
        <v>3</v>
      </c>
    </row>
    <row r="47" spans="2:6" ht="12.95" thickBot="1">
      <c r="B47" s="8" t="s">
        <v>226</v>
      </c>
      <c r="E47" s="38" t="s">
        <v>227</v>
      </c>
    </row>
    <row r="48" spans="2:6" ht="34.5">
      <c r="B48" s="11" t="s">
        <v>228</v>
      </c>
      <c r="D48" s="38"/>
    </row>
    <row r="49" spans="2:11">
      <c r="B49" s="11" t="s">
        <v>3</v>
      </c>
      <c r="D49" s="38" t="s">
        <v>209</v>
      </c>
      <c r="E49">
        <v>80</v>
      </c>
    </row>
    <row r="50" spans="2:11" ht="12.95">
      <c r="B50" s="11" t="s">
        <v>3</v>
      </c>
      <c r="E50" s="64">
        <f>SUM(E48:E49)</f>
        <v>80</v>
      </c>
      <c r="F50" s="38" t="s">
        <v>229</v>
      </c>
    </row>
    <row r="51" spans="2:11" ht="12.95" thickBot="1">
      <c r="B51" s="16" t="s">
        <v>3</v>
      </c>
    </row>
    <row r="52" spans="2:11" ht="12.95" thickBot="1">
      <c r="B52" s="24" t="s">
        <v>102</v>
      </c>
    </row>
    <row r="53" spans="2:11" ht="12.95" thickBot="1">
      <c r="B53" s="12" t="s">
        <v>3</v>
      </c>
    </row>
    <row r="54" spans="2:11" ht="12.95" thickBot="1">
      <c r="B54" s="24" t="s">
        <v>108</v>
      </c>
    </row>
    <row r="55" spans="2:11" ht="12.95" thickBot="1">
      <c r="B55" s="12" t="s">
        <v>3</v>
      </c>
    </row>
    <row r="56" spans="2:11">
      <c r="B56" s="19"/>
    </row>
    <row r="57" spans="2:11" ht="12.95" thickBot="1">
      <c r="B57" s="19"/>
    </row>
    <row r="58" spans="2:11" ht="12.95" thickBot="1">
      <c r="B58" s="21" t="s">
        <v>110</v>
      </c>
    </row>
    <row r="59" spans="2:11" ht="23.1">
      <c r="B59" s="11" t="s">
        <v>230</v>
      </c>
      <c r="D59" s="38"/>
      <c r="E59" s="63"/>
      <c r="F59" s="38"/>
    </row>
    <row r="60" spans="2:11">
      <c r="B60" s="11" t="s">
        <v>3</v>
      </c>
      <c r="D60" s="38" t="s">
        <v>209</v>
      </c>
      <c r="E60" s="63">
        <f>E44+E49+150</f>
        <v>9530</v>
      </c>
      <c r="F60" t="s">
        <v>231</v>
      </c>
      <c r="J60" s="38" t="s">
        <v>232</v>
      </c>
    </row>
    <row r="61" spans="2:11" ht="12.95">
      <c r="B61" s="11" t="s">
        <v>3</v>
      </c>
      <c r="E61" s="65"/>
    </row>
    <row r="62" spans="2:11" ht="12.95" thickBot="1">
      <c r="B62" s="16" t="s">
        <v>3</v>
      </c>
    </row>
    <row r="63" spans="2:11" ht="12.95" thickBot="1">
      <c r="B63" s="8" t="s">
        <v>118</v>
      </c>
      <c r="E63" s="38" t="s">
        <v>233</v>
      </c>
    </row>
    <row r="64" spans="2:11" ht="23.45">
      <c r="B64" s="11" t="s">
        <v>234</v>
      </c>
      <c r="D64" s="38"/>
      <c r="J64" s="64" t="s">
        <v>235</v>
      </c>
      <c r="K64" s="64" t="s">
        <v>236</v>
      </c>
    </row>
    <row r="65" spans="2:13">
      <c r="B65" s="11" t="s">
        <v>3</v>
      </c>
      <c r="D65" s="38" t="s">
        <v>209</v>
      </c>
      <c r="E65">
        <f>((E44+E49)*K69) +(150*K67)</f>
        <v>145950</v>
      </c>
      <c r="J65" s="38" t="s">
        <v>237</v>
      </c>
      <c r="K65" s="38" t="s">
        <v>238</v>
      </c>
      <c r="M65" s="38" t="s">
        <v>239</v>
      </c>
    </row>
    <row r="66" spans="2:13">
      <c r="B66" s="11" t="s">
        <v>3</v>
      </c>
      <c r="D66" s="38" t="s">
        <v>240</v>
      </c>
      <c r="E66">
        <f>E65+E64</f>
        <v>145950</v>
      </c>
      <c r="J66" s="38" t="s">
        <v>241</v>
      </c>
      <c r="K66" s="38" t="s">
        <v>242</v>
      </c>
    </row>
    <row r="67" spans="2:13" ht="13.5" thickBot="1">
      <c r="B67" s="16" t="s">
        <v>3</v>
      </c>
      <c r="J67" s="64" t="s">
        <v>243</v>
      </c>
      <c r="K67" s="64">
        <v>35</v>
      </c>
    </row>
    <row r="68" spans="2:13" ht="13.5" thickBot="1">
      <c r="B68" s="58">
        <v>0.6</v>
      </c>
      <c r="D68" s="38" t="s">
        <v>244</v>
      </c>
      <c r="E68" s="64">
        <f>E66/1000000</f>
        <v>0.14595</v>
      </c>
    </row>
    <row r="69" spans="2:13" ht="13.5" thickBot="1">
      <c r="B69" s="24" t="s">
        <v>102</v>
      </c>
      <c r="J69" s="38" t="s">
        <v>245</v>
      </c>
      <c r="K69" s="64">
        <v>15</v>
      </c>
      <c r="L69" s="38" t="s">
        <v>246</v>
      </c>
    </row>
    <row r="70" spans="2:13" ht="12.95" thickBot="1">
      <c r="B70" s="12" t="s">
        <v>3</v>
      </c>
    </row>
    <row r="71" spans="2:13" ht="12.95" thickBot="1">
      <c r="B71" s="24" t="s">
        <v>108</v>
      </c>
    </row>
    <row r="72" spans="2:13" ht="12.95" thickBot="1">
      <c r="B72" s="12" t="s">
        <v>3</v>
      </c>
    </row>
    <row r="73" spans="2:13">
      <c r="B73" s="19"/>
    </row>
    <row r="74" spans="2:13" ht="12.95" thickBot="1">
      <c r="B74" s="19"/>
    </row>
    <row r="75" spans="2:13" ht="12.95" thickBot="1">
      <c r="B75" s="21" t="s">
        <v>149</v>
      </c>
      <c r="E75" s="38" t="s">
        <v>247</v>
      </c>
    </row>
    <row r="76" spans="2:13" ht="23.1">
      <c r="B76" s="11" t="s">
        <v>151</v>
      </c>
      <c r="D76" s="38"/>
      <c r="G76" s="38"/>
    </row>
    <row r="77" spans="2:13">
      <c r="B77" s="11" t="s">
        <v>3</v>
      </c>
      <c r="D77" s="38" t="s">
        <v>209</v>
      </c>
      <c r="E77">
        <v>38</v>
      </c>
    </row>
    <row r="78" spans="2:13" ht="12.95">
      <c r="B78" s="11" t="s">
        <v>3</v>
      </c>
      <c r="E78" s="64">
        <f>SUM(E76:E77)</f>
        <v>38</v>
      </c>
    </row>
    <row r="79" spans="2:13" ht="12.95" thickBot="1">
      <c r="B79" s="16" t="s">
        <v>3</v>
      </c>
    </row>
    <row r="80" spans="2:13" ht="12.95" thickBot="1">
      <c r="B80" s="8" t="s">
        <v>158</v>
      </c>
      <c r="E80" s="38" t="s">
        <v>248</v>
      </c>
    </row>
    <row r="81" spans="2:7" ht="23.1">
      <c r="B81" s="11" t="s">
        <v>249</v>
      </c>
      <c r="D81" s="38" t="s">
        <v>209</v>
      </c>
      <c r="E81">
        <v>6</v>
      </c>
      <c r="G81" s="38" t="s">
        <v>250</v>
      </c>
    </row>
    <row r="82" spans="2:7">
      <c r="B82" s="11" t="s">
        <v>3</v>
      </c>
      <c r="D82" s="38"/>
      <c r="F82" s="38"/>
    </row>
    <row r="83" spans="2:7">
      <c r="B83" s="11" t="s">
        <v>3</v>
      </c>
    </row>
    <row r="84" spans="2:7" ht="12.95" thickBot="1">
      <c r="B84" s="16" t="s">
        <v>3</v>
      </c>
    </row>
    <row r="85" spans="2:7" ht="12.95" thickBot="1">
      <c r="B85" s="59">
        <v>0.25</v>
      </c>
    </row>
    <row r="86" spans="2:7" ht="12.95" thickBot="1">
      <c r="B86" s="24" t="s">
        <v>102</v>
      </c>
    </row>
    <row r="87" spans="2:7" ht="12.95" thickBot="1">
      <c r="B87" s="12" t="s">
        <v>3</v>
      </c>
    </row>
    <row r="88" spans="2:7" ht="12.95" thickBot="1">
      <c r="B88" s="24" t="s">
        <v>108</v>
      </c>
    </row>
    <row r="89" spans="2:7" ht="12.95" thickBot="1">
      <c r="B89" s="12" t="s">
        <v>3</v>
      </c>
    </row>
    <row r="90" spans="2:7">
      <c r="B90" s="19"/>
    </row>
    <row r="91" spans="2:7" ht="12.95" thickBot="1"/>
    <row r="92" spans="2:7" ht="12.95" thickBot="1">
      <c r="B92" s="21" t="s">
        <v>165</v>
      </c>
      <c r="E92" s="38" t="s">
        <v>251</v>
      </c>
    </row>
    <row r="93" spans="2:7">
      <c r="B93" s="11" t="s">
        <v>167</v>
      </c>
      <c r="D93" s="38"/>
      <c r="E93" s="38"/>
    </row>
    <row r="94" spans="2:7">
      <c r="B94" s="11" t="s">
        <v>3</v>
      </c>
      <c r="D94" s="38" t="s">
        <v>209</v>
      </c>
      <c r="E94" s="67"/>
    </row>
    <row r="95" spans="2:7">
      <c r="B95" s="11" t="s">
        <v>3</v>
      </c>
    </row>
    <row r="96" spans="2:7" ht="12.95" thickBot="1">
      <c r="B96" s="16" t="s">
        <v>3</v>
      </c>
    </row>
    <row r="97" spans="2:5" ht="12.95" thickBot="1">
      <c r="B97" s="58">
        <v>0.05</v>
      </c>
    </row>
    <row r="98" spans="2:5" ht="12.95" thickBot="1">
      <c r="B98" s="24" t="s">
        <v>102</v>
      </c>
    </row>
    <row r="99" spans="2:5" ht="12.95" thickBot="1">
      <c r="B99" s="12" t="s">
        <v>3</v>
      </c>
    </row>
    <row r="100" spans="2:5" ht="12.95" thickBot="1">
      <c r="B100" s="24" t="s">
        <v>108</v>
      </c>
    </row>
    <row r="101" spans="2:5" ht="12.95" thickBot="1">
      <c r="B101" s="12" t="s">
        <v>3</v>
      </c>
    </row>
    <row r="103" spans="2:5" ht="12.95" thickBot="1"/>
    <row r="104" spans="2:5" ht="12.95" thickBot="1">
      <c r="B104" s="21" t="s">
        <v>177</v>
      </c>
      <c r="E104" s="38" t="s">
        <v>252</v>
      </c>
    </row>
    <row r="105" spans="2:5">
      <c r="B105" s="10" t="s">
        <v>179</v>
      </c>
      <c r="D105" s="38"/>
    </row>
    <row r="106" spans="2:5">
      <c r="B106" s="11" t="s">
        <v>3</v>
      </c>
      <c r="D106" s="38" t="s">
        <v>209</v>
      </c>
      <c r="E106">
        <v>1</v>
      </c>
    </row>
    <row r="107" spans="2:5">
      <c r="B107" s="11" t="s">
        <v>3</v>
      </c>
    </row>
    <row r="108" spans="2:5" ht="12.95" thickBot="1">
      <c r="B108" s="16" t="s">
        <v>3</v>
      </c>
    </row>
    <row r="109" spans="2:5" ht="12.95" thickBot="1">
      <c r="B109" s="58">
        <v>0.05</v>
      </c>
    </row>
    <row r="110" spans="2:5" ht="12.95" thickBot="1">
      <c r="B110" s="24" t="s">
        <v>102</v>
      </c>
    </row>
    <row r="111" spans="2:5" ht="12.95" thickBot="1">
      <c r="B111" s="12" t="s">
        <v>3</v>
      </c>
    </row>
    <row r="112" spans="2:5" ht="12.95" thickBot="1">
      <c r="B112" s="24" t="s">
        <v>108</v>
      </c>
    </row>
    <row r="113" spans="2:5" ht="12.95" thickBot="1">
      <c r="B113" s="12" t="s">
        <v>3</v>
      </c>
    </row>
    <row r="115" spans="2:5" ht="12.95" thickBot="1"/>
    <row r="116" spans="2:5" ht="12.95" thickBot="1">
      <c r="B116" s="21" t="s">
        <v>185</v>
      </c>
    </row>
    <row r="117" spans="2:5" ht="13.5" thickBot="1">
      <c r="B117" s="60" t="s">
        <v>253</v>
      </c>
      <c r="D117" s="38"/>
      <c r="E117" s="64" t="s">
        <v>254</v>
      </c>
    </row>
    <row r="118" spans="2:5">
      <c r="B118" s="11" t="s">
        <v>3</v>
      </c>
      <c r="D118" s="38"/>
      <c r="E118" s="38" t="s">
        <v>255</v>
      </c>
    </row>
    <row r="119" spans="2:5">
      <c r="B119" s="11" t="s">
        <v>3</v>
      </c>
      <c r="E119" s="38" t="s">
        <v>256</v>
      </c>
    </row>
    <row r="120" spans="2:5" ht="12.95" thickBot="1">
      <c r="B120" s="16" t="s">
        <v>3</v>
      </c>
      <c r="E120" s="38" t="s">
        <v>257</v>
      </c>
    </row>
    <row r="121" spans="2:5" ht="12.95" thickBot="1">
      <c r="B121" s="58">
        <v>0.05</v>
      </c>
      <c r="E121" s="38" t="s">
        <v>258</v>
      </c>
    </row>
    <row r="122" spans="2:5" ht="12.95" thickBot="1">
      <c r="B122" s="24" t="s">
        <v>102</v>
      </c>
      <c r="E122" s="38" t="s">
        <v>259</v>
      </c>
    </row>
    <row r="123" spans="2:5" ht="12.95" thickBot="1">
      <c r="B123" s="12" t="s">
        <v>3</v>
      </c>
      <c r="E123" s="38" t="s">
        <v>260</v>
      </c>
    </row>
    <row r="124" spans="2:5" ht="12.95" thickBot="1">
      <c r="B124" s="24" t="s">
        <v>108</v>
      </c>
      <c r="E124" s="38" t="s">
        <v>261</v>
      </c>
    </row>
    <row r="125" spans="2:5" ht="12.95" thickBot="1">
      <c r="B125" s="12" t="s">
        <v>3</v>
      </c>
      <c r="E125" s="38" t="s">
        <v>262</v>
      </c>
    </row>
    <row r="126" spans="2:5">
      <c r="E126" s="38" t="s">
        <v>263</v>
      </c>
    </row>
    <row r="127" spans="2:5">
      <c r="E127" s="38" t="s">
        <v>264</v>
      </c>
    </row>
    <row r="128" spans="2:5" ht="12.95">
      <c r="E128" s="64">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C6" sqref="C6"/>
    </sheetView>
  </sheetViews>
  <sheetFormatPr defaultRowHeight="12.6"/>
  <cols>
    <col min="1" max="1" width="5.28515625" style="1" customWidth="1"/>
    <col min="2" max="2" width="23.42578125" style="1" customWidth="1"/>
    <col min="3" max="3" width="57.5703125" style="2" customWidth="1"/>
    <col min="4" max="5" width="16.7109375" customWidth="1"/>
  </cols>
  <sheetData>
    <row r="1" spans="1:5" ht="25.5" customHeight="1">
      <c r="A1" s="208" t="s">
        <v>265</v>
      </c>
      <c r="B1" s="208"/>
      <c r="C1" s="208"/>
      <c r="D1" s="208"/>
      <c r="E1" s="208"/>
    </row>
    <row r="2" spans="1:5">
      <c r="A2"/>
      <c r="B2"/>
    </row>
    <row r="3" spans="1:5" ht="12.95">
      <c r="A3" s="31" t="s">
        <v>266</v>
      </c>
      <c r="B3" s="32" t="s">
        <v>267</v>
      </c>
      <c r="C3" s="33" t="s">
        <v>268</v>
      </c>
      <c r="D3" s="32" t="s">
        <v>269</v>
      </c>
      <c r="E3" s="32" t="s">
        <v>270</v>
      </c>
    </row>
    <row r="4" spans="1:5" ht="24.95">
      <c r="A4" s="34">
        <v>1</v>
      </c>
      <c r="B4" s="74" t="s">
        <v>271</v>
      </c>
      <c r="C4" s="75" t="s">
        <v>272</v>
      </c>
      <c r="D4" s="74" t="s">
        <v>273</v>
      </c>
      <c r="E4" s="73">
        <v>45518</v>
      </c>
    </row>
    <row r="5" spans="1:5" ht="99.95">
      <c r="A5" s="34">
        <v>2</v>
      </c>
      <c r="B5" s="35" t="s">
        <v>274</v>
      </c>
      <c r="C5" s="75" t="s">
        <v>275</v>
      </c>
      <c r="D5" s="35" t="s">
        <v>276</v>
      </c>
      <c r="E5" s="73">
        <v>45946</v>
      </c>
    </row>
    <row r="6" spans="1:5">
      <c r="A6" s="34">
        <v>3</v>
      </c>
      <c r="B6" s="74" t="s">
        <v>55</v>
      </c>
      <c r="C6" s="75" t="s">
        <v>277</v>
      </c>
      <c r="D6" s="74" t="s">
        <v>276</v>
      </c>
      <c r="E6" s="73">
        <v>45946</v>
      </c>
    </row>
    <row r="7" spans="1:5" ht="24.95">
      <c r="A7" s="34">
        <v>4</v>
      </c>
      <c r="B7" s="74" t="s">
        <v>73</v>
      </c>
      <c r="C7" s="75" t="s">
        <v>278</v>
      </c>
      <c r="D7" s="74" t="s">
        <v>276</v>
      </c>
      <c r="E7" s="73">
        <v>45946</v>
      </c>
    </row>
    <row r="8" spans="1:5">
      <c r="A8" s="34"/>
      <c r="B8" s="74" t="s">
        <v>88</v>
      </c>
      <c r="C8" s="75" t="s">
        <v>277</v>
      </c>
      <c r="D8" s="74" t="s">
        <v>279</v>
      </c>
      <c r="E8" s="73">
        <v>45946</v>
      </c>
    </row>
    <row r="9" spans="1:5">
      <c r="A9" s="34">
        <v>5</v>
      </c>
      <c r="B9" s="74" t="s">
        <v>86</v>
      </c>
      <c r="C9" s="75" t="s">
        <v>277</v>
      </c>
      <c r="D9" s="74" t="s">
        <v>276</v>
      </c>
      <c r="E9" s="73">
        <v>45946</v>
      </c>
    </row>
    <row r="10" spans="1:5">
      <c r="A10" s="34">
        <v>6</v>
      </c>
      <c r="B10" s="74" t="s">
        <v>280</v>
      </c>
      <c r="C10" s="75" t="s">
        <v>277</v>
      </c>
      <c r="D10" s="74" t="s">
        <v>279</v>
      </c>
      <c r="E10" s="73">
        <v>45946</v>
      </c>
    </row>
    <row r="11" spans="1:5">
      <c r="A11" s="34">
        <v>7</v>
      </c>
      <c r="B11" s="74" t="s">
        <v>281</v>
      </c>
      <c r="C11" s="75" t="s">
        <v>277</v>
      </c>
      <c r="D11" s="35" t="s">
        <v>3</v>
      </c>
      <c r="E11" s="73">
        <v>45946</v>
      </c>
    </row>
    <row r="12" spans="1:5" ht="24.95">
      <c r="A12" s="34">
        <v>8</v>
      </c>
      <c r="B12" s="74" t="s">
        <v>282</v>
      </c>
      <c r="C12" s="75" t="s">
        <v>277</v>
      </c>
      <c r="D12" s="35" t="s">
        <v>3</v>
      </c>
      <c r="E12" s="73">
        <v>45946</v>
      </c>
    </row>
    <row r="13" spans="1:5">
      <c r="A13" s="34">
        <v>9</v>
      </c>
      <c r="B13" s="35" t="s">
        <v>3</v>
      </c>
      <c r="C13" s="36" t="s">
        <v>3</v>
      </c>
      <c r="D13" s="35" t="s">
        <v>3</v>
      </c>
      <c r="E13" s="35" t="s">
        <v>3</v>
      </c>
    </row>
    <row r="14" spans="1:5">
      <c r="A14" s="34">
        <v>10</v>
      </c>
      <c r="B14" s="35" t="s">
        <v>3</v>
      </c>
      <c r="C14" s="36" t="s">
        <v>3</v>
      </c>
      <c r="D14" s="35" t="s">
        <v>3</v>
      </c>
      <c r="E14" s="35" t="s">
        <v>3</v>
      </c>
    </row>
  </sheetData>
  <mergeCells count="1">
    <mergeCell ref="A1:E1"/>
  </mergeCells>
  <pageMargins left="0.7" right="0.7" top="0.75" bottom="0.75" header="0.3" footer="0.3"/>
  <pageSetup paperSize="9" orientation="portrait" r:id="rId1"/>
  <headerFooter>
    <oddHeader>&amp;L&amp;"Calibri"&amp;10&amp;K000000OFFICIAL&amp;1#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7"/>
  <sheetViews>
    <sheetView topLeftCell="A93" zoomScaleNormal="100" workbookViewId="0">
      <selection activeCell="A112" sqref="A112:C116"/>
    </sheetView>
  </sheetViews>
  <sheetFormatPr defaultColWidth="9.140625" defaultRowHeight="12.6"/>
  <cols>
    <col min="1" max="1" width="67.7109375" style="2" customWidth="1"/>
    <col min="2" max="3" width="48.5703125" style="2" customWidth="1"/>
    <col min="4" max="16384" width="9.140625" style="2"/>
  </cols>
  <sheetData>
    <row r="1" spans="1:3" ht="18">
      <c r="A1" s="37" t="s">
        <v>283</v>
      </c>
      <c r="B1" s="37"/>
      <c r="C1" s="38"/>
    </row>
    <row r="2" spans="1:3">
      <c r="A2" s="38" t="s">
        <v>284</v>
      </c>
      <c r="B2" s="38"/>
      <c r="C2" s="38"/>
    </row>
    <row r="4" spans="1:3" ht="45.75" customHeight="1">
      <c r="A4" s="212" t="s">
        <v>2</v>
      </c>
      <c r="B4" s="212"/>
      <c r="C4" s="212"/>
    </row>
    <row r="5" spans="1:3" ht="42" customHeight="1">
      <c r="A5" s="47" t="s">
        <v>285</v>
      </c>
      <c r="B5" s="39" t="s">
        <v>3</v>
      </c>
      <c r="C5" s="39" t="s">
        <v>3</v>
      </c>
    </row>
    <row r="6" spans="1:3" ht="30.75" customHeight="1">
      <c r="A6" s="212" t="s">
        <v>4</v>
      </c>
      <c r="B6" s="212"/>
      <c r="C6" s="212"/>
    </row>
    <row r="7" spans="1:3" ht="33" customHeight="1">
      <c r="A7" s="209" t="s">
        <v>286</v>
      </c>
      <c r="B7" s="209"/>
      <c r="C7" s="209"/>
    </row>
    <row r="8" spans="1:3" ht="24" customHeight="1">
      <c r="A8" s="209"/>
      <c r="B8" s="209"/>
      <c r="C8" s="209"/>
    </row>
    <row r="9" spans="1:3" ht="15.6">
      <c r="A9" s="212" t="s">
        <v>287</v>
      </c>
      <c r="B9" s="212"/>
      <c r="C9" s="212"/>
    </row>
    <row r="10" spans="1:3" ht="50.45" customHeight="1">
      <c r="A10" s="209" t="s">
        <v>288</v>
      </c>
      <c r="B10" s="209"/>
      <c r="C10" s="209"/>
    </row>
    <row r="11" spans="1:3" ht="51" customHeight="1">
      <c r="A11" s="209" t="s">
        <v>289</v>
      </c>
      <c r="B11" s="209"/>
      <c r="C11" s="209"/>
    </row>
    <row r="12" spans="1:3" ht="17.45">
      <c r="A12" s="40"/>
      <c r="B12" s="39" t="s">
        <v>3</v>
      </c>
      <c r="C12" s="39" t="s">
        <v>3</v>
      </c>
    </row>
    <row r="13" spans="1:3" ht="30.75" customHeight="1">
      <c r="A13" s="212" t="s">
        <v>290</v>
      </c>
      <c r="B13" s="212"/>
      <c r="C13" s="212"/>
    </row>
    <row r="14" spans="1:3" ht="42.95" customHeight="1">
      <c r="A14" s="209" t="s">
        <v>291</v>
      </c>
      <c r="B14" s="209"/>
      <c r="C14" s="209"/>
    </row>
    <row r="15" spans="1:3" ht="25.5" customHeight="1">
      <c r="A15" s="209" t="s">
        <v>292</v>
      </c>
      <c r="B15" s="209"/>
      <c r="C15" s="209"/>
    </row>
    <row r="16" spans="1:3">
      <c r="A16" s="39" t="s">
        <v>3</v>
      </c>
      <c r="B16" s="39" t="s">
        <v>3</v>
      </c>
      <c r="C16" s="39" t="s">
        <v>3</v>
      </c>
    </row>
    <row r="17" spans="1:3" ht="61.5" customHeight="1">
      <c r="A17" s="212" t="s">
        <v>293</v>
      </c>
      <c r="B17" s="212"/>
      <c r="C17" s="212"/>
    </row>
    <row r="18" spans="1:3" ht="25.5" customHeight="1">
      <c r="A18" s="209" t="s">
        <v>294</v>
      </c>
      <c r="B18" s="209"/>
      <c r="C18" s="209"/>
    </row>
    <row r="19" spans="1:3">
      <c r="A19" s="209" t="s">
        <v>295</v>
      </c>
      <c r="B19" s="209"/>
      <c r="C19" s="209"/>
    </row>
    <row r="20" spans="1:3">
      <c r="A20" s="209" t="s">
        <v>296</v>
      </c>
      <c r="B20" s="209"/>
      <c r="C20" s="209"/>
    </row>
    <row r="21" spans="1:3" ht="12.6" customHeight="1">
      <c r="A21" s="39" t="s">
        <v>297</v>
      </c>
      <c r="B21" s="44"/>
      <c r="C21" s="44"/>
    </row>
    <row r="22" spans="1:3" ht="12.6" customHeight="1">
      <c r="A22" s="39" t="s">
        <v>298</v>
      </c>
      <c r="B22" s="44"/>
      <c r="C22" s="44"/>
    </row>
    <row r="23" spans="1:3" ht="17.45">
      <c r="A23" s="40"/>
      <c r="B23" s="40"/>
      <c r="C23" s="40"/>
    </row>
    <row r="24" spans="1:3" ht="30.75" customHeight="1">
      <c r="A24" s="212" t="s">
        <v>299</v>
      </c>
      <c r="B24" s="212"/>
      <c r="C24" s="212"/>
    </row>
    <row r="25" spans="1:3" ht="29.25" customHeight="1">
      <c r="A25" s="209" t="s">
        <v>300</v>
      </c>
      <c r="B25" s="209"/>
      <c r="C25" s="209"/>
    </row>
    <row r="26" spans="1:3" ht="54" customHeight="1">
      <c r="A26" s="209" t="s">
        <v>301</v>
      </c>
      <c r="B26" s="209"/>
      <c r="C26" s="209"/>
    </row>
    <row r="27" spans="1:3" ht="39" customHeight="1">
      <c r="A27" s="209" t="s">
        <v>302</v>
      </c>
      <c r="B27" s="209"/>
      <c r="C27" s="209"/>
    </row>
    <row r="28" spans="1:3">
      <c r="A28" s="209" t="s">
        <v>3</v>
      </c>
      <c r="B28" s="209"/>
      <c r="C28" s="209"/>
    </row>
    <row r="29" spans="1:3" ht="15.6">
      <c r="A29" s="212" t="s">
        <v>303</v>
      </c>
      <c r="B29" s="212"/>
      <c r="C29" s="212"/>
    </row>
    <row r="30" spans="1:3" ht="21" customHeight="1">
      <c r="A30" s="209" t="s">
        <v>304</v>
      </c>
      <c r="B30" s="209"/>
      <c r="C30" s="209"/>
    </row>
    <row r="31" spans="1:3">
      <c r="A31" s="39" t="s">
        <v>3</v>
      </c>
      <c r="B31" s="39" t="s">
        <v>3</v>
      </c>
      <c r="C31" s="39" t="s">
        <v>3</v>
      </c>
    </row>
    <row r="32" spans="1:3" ht="21.6" customHeight="1">
      <c r="A32" s="213" t="s">
        <v>305</v>
      </c>
      <c r="B32" s="213"/>
      <c r="C32" s="213"/>
    </row>
    <row r="33" spans="1:3" ht="12.95">
      <c r="A33" s="45" t="s">
        <v>306</v>
      </c>
      <c r="B33" s="45"/>
      <c r="C33" s="46"/>
    </row>
    <row r="34" spans="1:3" ht="12.95">
      <c r="A34" s="45" t="s">
        <v>307</v>
      </c>
      <c r="B34" s="45"/>
      <c r="C34" s="46"/>
    </row>
    <row r="35" spans="1:3" ht="12.95">
      <c r="A35" s="45" t="s">
        <v>308</v>
      </c>
      <c r="B35" s="45"/>
      <c r="C35" s="46"/>
    </row>
    <row r="36" spans="1:3" ht="12.95">
      <c r="A36" s="45" t="s">
        <v>309</v>
      </c>
      <c r="B36" s="45"/>
      <c r="C36" s="46"/>
    </row>
    <row r="37" spans="1:3">
      <c r="A37" s="39" t="s">
        <v>310</v>
      </c>
      <c r="B37" s="39"/>
      <c r="C37" s="44"/>
    </row>
    <row r="38" spans="1:3" ht="26.45" customHeight="1">
      <c r="A38" s="42" t="s">
        <v>311</v>
      </c>
      <c r="B38" s="42"/>
      <c r="C38" s="43"/>
    </row>
    <row r="39" spans="1:3" ht="12.95">
      <c r="A39" s="42" t="s">
        <v>312</v>
      </c>
      <c r="B39" s="42"/>
      <c r="C39" s="43"/>
    </row>
    <row r="40" spans="1:3" ht="12.95" customHeight="1">
      <c r="A40" s="45" t="s">
        <v>313</v>
      </c>
      <c r="B40" s="45"/>
      <c r="C40" s="46"/>
    </row>
    <row r="41" spans="1:3" ht="12.95" customHeight="1">
      <c r="A41" s="39" t="s">
        <v>314</v>
      </c>
      <c r="B41" s="39"/>
      <c r="C41" s="44"/>
    </row>
    <row r="42" spans="1:3">
      <c r="A42" s="41" t="s">
        <v>3</v>
      </c>
      <c r="B42" s="211" t="s">
        <v>3</v>
      </c>
      <c r="C42" s="214"/>
    </row>
    <row r="43" spans="1:3">
      <c r="A43" s="209" t="s">
        <v>315</v>
      </c>
      <c r="B43" s="209"/>
      <c r="C43" s="209"/>
    </row>
    <row r="44" spans="1:3" ht="12.95">
      <c r="A44" s="210" t="s">
        <v>316</v>
      </c>
      <c r="B44" s="210"/>
      <c r="C44" s="210"/>
    </row>
    <row r="45" spans="1:3">
      <c r="A45" s="209" t="s">
        <v>317</v>
      </c>
      <c r="B45" s="209"/>
      <c r="C45" s="209"/>
    </row>
    <row r="46" spans="1:3">
      <c r="A46" s="39" t="s">
        <v>3</v>
      </c>
      <c r="B46" s="39" t="s">
        <v>3</v>
      </c>
      <c r="C46" s="39" t="s">
        <v>3</v>
      </c>
    </row>
    <row r="47" spans="1:3" ht="20.100000000000001" customHeight="1">
      <c r="A47" s="209" t="s">
        <v>318</v>
      </c>
      <c r="B47" s="209"/>
      <c r="C47" s="209"/>
    </row>
    <row r="48" spans="1:3">
      <c r="A48" s="39" t="s">
        <v>3</v>
      </c>
      <c r="B48" s="39" t="s">
        <v>3</v>
      </c>
      <c r="C48" s="39" t="s">
        <v>3</v>
      </c>
    </row>
    <row r="49" spans="1:3">
      <c r="A49" s="39" t="s">
        <v>3</v>
      </c>
      <c r="B49" s="39" t="s">
        <v>3</v>
      </c>
      <c r="C49" s="39" t="s">
        <v>3</v>
      </c>
    </row>
    <row r="50" spans="1:3">
      <c r="A50" s="39" t="s">
        <v>3</v>
      </c>
      <c r="B50" s="39" t="s">
        <v>3</v>
      </c>
      <c r="C50" s="39" t="s">
        <v>3</v>
      </c>
    </row>
    <row r="51" spans="1:3">
      <c r="A51" s="39" t="s">
        <v>3</v>
      </c>
      <c r="B51" s="39" t="s">
        <v>3</v>
      </c>
      <c r="C51" s="39" t="s">
        <v>3</v>
      </c>
    </row>
    <row r="52" spans="1:3">
      <c r="A52" s="39" t="s">
        <v>3</v>
      </c>
      <c r="B52" s="39" t="s">
        <v>3</v>
      </c>
      <c r="C52" s="39" t="s">
        <v>3</v>
      </c>
    </row>
    <row r="53" spans="1:3">
      <c r="A53" s="39" t="s">
        <v>3</v>
      </c>
      <c r="B53" s="39" t="s">
        <v>3</v>
      </c>
      <c r="C53" s="39" t="s">
        <v>3</v>
      </c>
    </row>
    <row r="54" spans="1:3">
      <c r="A54" s="39" t="s">
        <v>3</v>
      </c>
      <c r="B54" s="39" t="s">
        <v>3</v>
      </c>
      <c r="C54" s="39" t="s">
        <v>3</v>
      </c>
    </row>
    <row r="55" spans="1:3">
      <c r="A55" s="39" t="s">
        <v>3</v>
      </c>
      <c r="B55" s="39" t="s">
        <v>3</v>
      </c>
      <c r="C55" s="39" t="s">
        <v>3</v>
      </c>
    </row>
    <row r="56" spans="1:3">
      <c r="A56" s="39" t="s">
        <v>3</v>
      </c>
      <c r="B56" s="39" t="s">
        <v>3</v>
      </c>
      <c r="C56" s="39" t="s">
        <v>3</v>
      </c>
    </row>
    <row r="57" spans="1:3">
      <c r="A57" s="39" t="s">
        <v>3</v>
      </c>
      <c r="B57" s="39" t="s">
        <v>3</v>
      </c>
      <c r="C57" s="39" t="s">
        <v>3</v>
      </c>
    </row>
    <row r="58" spans="1:3">
      <c r="A58" s="39" t="s">
        <v>3</v>
      </c>
      <c r="B58" s="39" t="s">
        <v>3</v>
      </c>
      <c r="C58" s="39" t="s">
        <v>3</v>
      </c>
    </row>
    <row r="59" spans="1:3">
      <c r="A59" s="39" t="s">
        <v>3</v>
      </c>
      <c r="B59" s="39" t="s">
        <v>3</v>
      </c>
      <c r="C59" s="39" t="s">
        <v>3</v>
      </c>
    </row>
    <row r="60" spans="1:3">
      <c r="A60" s="39" t="s">
        <v>3</v>
      </c>
      <c r="B60" s="39" t="s">
        <v>3</v>
      </c>
      <c r="C60" s="39" t="s">
        <v>3</v>
      </c>
    </row>
    <row r="61" spans="1:3">
      <c r="A61" s="39" t="s">
        <v>3</v>
      </c>
      <c r="B61" s="39" t="s">
        <v>3</v>
      </c>
      <c r="C61" s="39" t="s">
        <v>3</v>
      </c>
    </row>
    <row r="62" spans="1:3">
      <c r="A62" s="39" t="s">
        <v>3</v>
      </c>
      <c r="B62" s="39" t="s">
        <v>3</v>
      </c>
      <c r="C62" s="39" t="s">
        <v>3</v>
      </c>
    </row>
    <row r="63" spans="1:3">
      <c r="A63" s="39" t="s">
        <v>3</v>
      </c>
      <c r="B63" s="39" t="s">
        <v>3</v>
      </c>
      <c r="C63" s="39" t="s">
        <v>3</v>
      </c>
    </row>
    <row r="64" spans="1:3">
      <c r="A64" s="39" t="s">
        <v>3</v>
      </c>
      <c r="B64" s="39" t="s">
        <v>3</v>
      </c>
      <c r="C64" s="39" t="s">
        <v>3</v>
      </c>
    </row>
    <row r="65" spans="1:3">
      <c r="A65" s="39" t="s">
        <v>3</v>
      </c>
      <c r="B65" s="39" t="s">
        <v>3</v>
      </c>
      <c r="C65" s="39" t="s">
        <v>3</v>
      </c>
    </row>
    <row r="66" spans="1:3">
      <c r="A66" s="39" t="s">
        <v>3</v>
      </c>
      <c r="B66" s="39" t="s">
        <v>3</v>
      </c>
      <c r="C66" s="39" t="s">
        <v>3</v>
      </c>
    </row>
    <row r="67" spans="1:3">
      <c r="A67" s="39" t="s">
        <v>3</v>
      </c>
      <c r="B67" s="39" t="s">
        <v>3</v>
      </c>
      <c r="C67" s="39" t="s">
        <v>3</v>
      </c>
    </row>
    <row r="68" spans="1:3">
      <c r="A68" s="39" t="s">
        <v>3</v>
      </c>
      <c r="B68" s="39" t="s">
        <v>3</v>
      </c>
      <c r="C68" s="39" t="s">
        <v>3</v>
      </c>
    </row>
    <row r="69" spans="1:3">
      <c r="A69" s="39" t="s">
        <v>3</v>
      </c>
      <c r="B69" s="39" t="s">
        <v>3</v>
      </c>
      <c r="C69" s="39" t="s">
        <v>3</v>
      </c>
    </row>
    <row r="70" spans="1:3">
      <c r="A70" s="39" t="s">
        <v>3</v>
      </c>
      <c r="B70" s="39" t="s">
        <v>3</v>
      </c>
      <c r="C70" s="39" t="s">
        <v>3</v>
      </c>
    </row>
    <row r="71" spans="1:3">
      <c r="A71" s="39" t="s">
        <v>3</v>
      </c>
      <c r="B71" s="39" t="s">
        <v>3</v>
      </c>
      <c r="C71" s="39" t="s">
        <v>3</v>
      </c>
    </row>
    <row r="72" spans="1:3">
      <c r="A72" s="39" t="s">
        <v>3</v>
      </c>
      <c r="B72" s="39" t="s">
        <v>3</v>
      </c>
      <c r="C72" s="39" t="s">
        <v>3</v>
      </c>
    </row>
    <row r="73" spans="1:3">
      <c r="A73" s="39" t="s">
        <v>3</v>
      </c>
      <c r="B73" s="39" t="s">
        <v>3</v>
      </c>
      <c r="C73" s="39" t="s">
        <v>3</v>
      </c>
    </row>
    <row r="74" spans="1:3">
      <c r="A74" s="39" t="s">
        <v>3</v>
      </c>
      <c r="B74" s="39" t="s">
        <v>3</v>
      </c>
      <c r="C74" s="39" t="s">
        <v>3</v>
      </c>
    </row>
    <row r="75" spans="1:3">
      <c r="A75" s="39" t="s">
        <v>3</v>
      </c>
      <c r="B75" s="39" t="s">
        <v>3</v>
      </c>
      <c r="C75" s="39" t="s">
        <v>3</v>
      </c>
    </row>
    <row r="76" spans="1:3" ht="30.75" customHeight="1">
      <c r="A76" s="212" t="s">
        <v>319</v>
      </c>
      <c r="B76" s="212"/>
      <c r="C76" s="212"/>
    </row>
    <row r="77" spans="1:3" ht="28.5" customHeight="1">
      <c r="A77" s="209" t="s">
        <v>320</v>
      </c>
      <c r="B77" s="209"/>
      <c r="C77" s="209"/>
    </row>
    <row r="78" spans="1:3" ht="17.25" customHeight="1">
      <c r="A78" s="209" t="s">
        <v>321</v>
      </c>
      <c r="B78" s="209"/>
      <c r="C78" s="209"/>
    </row>
    <row r="79" spans="1:3" ht="23.25" customHeight="1">
      <c r="A79" s="209" t="s">
        <v>322</v>
      </c>
      <c r="B79" s="209"/>
      <c r="C79" s="209"/>
    </row>
    <row r="80" spans="1:3" ht="28.5" customHeight="1">
      <c r="A80" s="211" t="s">
        <v>323</v>
      </c>
      <c r="B80" s="211"/>
      <c r="C80" s="211"/>
    </row>
    <row r="81" spans="1:3" ht="25.5" customHeight="1">
      <c r="A81" s="211" t="s">
        <v>324</v>
      </c>
      <c r="B81" s="211"/>
      <c r="C81" s="211"/>
    </row>
    <row r="82" spans="1:3">
      <c r="A82" s="42" t="s">
        <v>3</v>
      </c>
      <c r="B82" s="39" t="s">
        <v>3</v>
      </c>
      <c r="C82" s="39" t="s">
        <v>3</v>
      </c>
    </row>
    <row r="83" spans="1:3" ht="30.75" customHeight="1">
      <c r="A83" s="212" t="s">
        <v>325</v>
      </c>
      <c r="B83" s="212"/>
      <c r="C83" s="212"/>
    </row>
    <row r="84" spans="1:3" ht="27.6" customHeight="1">
      <c r="A84" s="211" t="s">
        <v>326</v>
      </c>
      <c r="B84" s="211"/>
      <c r="C84" s="211"/>
    </row>
    <row r="85" spans="1:3">
      <c r="A85" s="209" t="s">
        <v>327</v>
      </c>
      <c r="B85" s="209"/>
      <c r="C85" s="209"/>
    </row>
    <row r="86" spans="1:3">
      <c r="A86" s="211" t="s">
        <v>328</v>
      </c>
      <c r="B86" s="211"/>
      <c r="C86" s="211"/>
    </row>
    <row r="87" spans="1:3" ht="27.95" customHeight="1">
      <c r="A87" s="211" t="s">
        <v>329</v>
      </c>
      <c r="B87" s="211"/>
      <c r="C87" s="211"/>
    </row>
    <row r="88" spans="1:3">
      <c r="A88" s="39" t="s">
        <v>3</v>
      </c>
      <c r="B88" s="39" t="s">
        <v>3</v>
      </c>
      <c r="C88" s="39" t="s">
        <v>3</v>
      </c>
    </row>
    <row r="89" spans="1:3" ht="45.75" customHeight="1">
      <c r="A89" s="212" t="s">
        <v>330</v>
      </c>
      <c r="B89" s="212"/>
      <c r="C89" s="212"/>
    </row>
    <row r="90" spans="1:3">
      <c r="A90" s="209" t="s">
        <v>331</v>
      </c>
      <c r="B90" s="209"/>
      <c r="C90" s="209"/>
    </row>
    <row r="91" spans="1:3">
      <c r="A91" s="209" t="s">
        <v>332</v>
      </c>
      <c r="B91" s="209"/>
      <c r="C91" s="209"/>
    </row>
    <row r="92" spans="1:3">
      <c r="A92" s="209" t="s">
        <v>333</v>
      </c>
      <c r="B92" s="209"/>
      <c r="C92" s="209"/>
    </row>
    <row r="93" spans="1:3">
      <c r="A93" s="209" t="s">
        <v>334</v>
      </c>
      <c r="B93" s="209"/>
      <c r="C93" s="209"/>
    </row>
    <row r="94" spans="1:3">
      <c r="A94" s="209" t="s">
        <v>335</v>
      </c>
      <c r="B94" s="209"/>
      <c r="C94" s="209"/>
    </row>
    <row r="95" spans="1:3" ht="24.75" customHeight="1">
      <c r="A95" s="210" t="s">
        <v>336</v>
      </c>
      <c r="B95" s="210"/>
      <c r="C95" s="210"/>
    </row>
    <row r="96" spans="1:3">
      <c r="A96" s="209" t="s">
        <v>3</v>
      </c>
      <c r="B96" s="209"/>
      <c r="C96" s="209"/>
    </row>
    <row r="97" spans="1:3" ht="15.6">
      <c r="A97" s="212" t="s">
        <v>337</v>
      </c>
      <c r="B97" s="212"/>
      <c r="C97" s="212"/>
    </row>
    <row r="98" spans="1:3">
      <c r="A98" s="209" t="s">
        <v>338</v>
      </c>
      <c r="B98" s="209"/>
      <c r="C98" s="209"/>
    </row>
    <row r="99" spans="1:3">
      <c r="A99" s="211" t="s">
        <v>339</v>
      </c>
      <c r="B99" s="211"/>
      <c r="C99" s="211"/>
    </row>
    <row r="100" spans="1:3" ht="18" customHeight="1">
      <c r="A100" s="211" t="s">
        <v>340</v>
      </c>
      <c r="B100" s="211"/>
      <c r="C100" s="211"/>
    </row>
    <row r="101" spans="1:3" ht="17.25" customHeight="1">
      <c r="A101" s="209" t="s">
        <v>341</v>
      </c>
      <c r="B101" s="209"/>
      <c r="C101" s="209"/>
    </row>
    <row r="102" spans="1:3" ht="26.25" customHeight="1">
      <c r="A102" s="211" t="s">
        <v>342</v>
      </c>
      <c r="B102" s="211"/>
      <c r="C102" s="211"/>
    </row>
    <row r="103" spans="1:3" ht="24" customHeight="1">
      <c r="A103" s="215" t="s">
        <v>343</v>
      </c>
      <c r="B103" s="215"/>
      <c r="C103" s="215"/>
    </row>
    <row r="104" spans="1:3">
      <c r="A104" s="39" t="s">
        <v>3</v>
      </c>
      <c r="B104" s="39" t="s">
        <v>3</v>
      </c>
      <c r="C104" s="39" t="s">
        <v>3</v>
      </c>
    </row>
    <row r="105" spans="1:3" ht="45.75" customHeight="1">
      <c r="A105" s="212" t="s">
        <v>344</v>
      </c>
      <c r="B105" s="212"/>
      <c r="C105" s="212"/>
    </row>
    <row r="106" spans="1:3" ht="33" customHeight="1">
      <c r="A106" s="209" t="s">
        <v>345</v>
      </c>
      <c r="B106" s="209"/>
      <c r="C106" s="209"/>
    </row>
    <row r="107" spans="1:3">
      <c r="A107" s="209" t="s">
        <v>3</v>
      </c>
      <c r="B107" s="209"/>
      <c r="C107" s="209"/>
    </row>
    <row r="108" spans="1:3" ht="15.6">
      <c r="A108" s="212" t="s">
        <v>346</v>
      </c>
      <c r="B108" s="212"/>
      <c r="C108" s="212"/>
    </row>
    <row r="109" spans="1:3" ht="26.1" customHeight="1">
      <c r="A109" s="209" t="s">
        <v>347</v>
      </c>
      <c r="B109" s="209"/>
      <c r="C109" s="209"/>
    </row>
    <row r="110" spans="1:3" ht="25.5" customHeight="1">
      <c r="A110" s="209" t="s">
        <v>348</v>
      </c>
      <c r="B110" s="209"/>
      <c r="C110" s="209"/>
    </row>
    <row r="111" spans="1:3" ht="25.5" customHeight="1">
      <c r="A111" s="209" t="s">
        <v>349</v>
      </c>
      <c r="B111" s="209"/>
      <c r="C111" s="209"/>
    </row>
    <row r="112" spans="1:3" ht="12.95">
      <c r="A112" s="210" t="s">
        <v>350</v>
      </c>
      <c r="B112" s="210"/>
      <c r="C112" s="210"/>
    </row>
    <row r="113" spans="1:3" ht="12.95">
      <c r="A113" s="210" t="s">
        <v>351</v>
      </c>
      <c r="B113" s="210"/>
      <c r="C113" s="210"/>
    </row>
    <row r="114" spans="1:3" ht="12.95">
      <c r="A114" s="210" t="s">
        <v>352</v>
      </c>
      <c r="B114" s="210"/>
      <c r="C114" s="210"/>
    </row>
    <row r="115" spans="1:3" ht="12.95">
      <c r="A115" s="210" t="s">
        <v>353</v>
      </c>
      <c r="B115" s="210"/>
      <c r="C115" s="210"/>
    </row>
    <row r="116" spans="1:3" ht="10.5" customHeight="1">
      <c r="A116" s="210" t="s">
        <v>354</v>
      </c>
      <c r="B116" s="210"/>
      <c r="C116" s="210"/>
    </row>
    <row r="117" spans="1:3">
      <c r="A117" s="209" t="s">
        <v>355</v>
      </c>
      <c r="B117" s="209"/>
      <c r="C117" s="209"/>
    </row>
  </sheetData>
  <mergeCells count="65">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6:C6"/>
    <mergeCell ref="A9:C9"/>
    <mergeCell ref="A10:C10"/>
    <mergeCell ref="A20:C20"/>
    <mergeCell ref="A19:C19"/>
    <mergeCell ref="A15:C15"/>
    <mergeCell ref="A11:C11"/>
    <mergeCell ref="A13:C13"/>
    <mergeCell ref="A14:C14"/>
    <mergeCell ref="A17:C17"/>
    <mergeCell ref="A79:C79"/>
    <mergeCell ref="A85:C85"/>
    <mergeCell ref="A32:C32"/>
    <mergeCell ref="A24:C24"/>
    <mergeCell ref="A25:C25"/>
    <mergeCell ref="A83:C83"/>
    <mergeCell ref="A44:C44"/>
    <mergeCell ref="A84:C84"/>
    <mergeCell ref="B42:C42"/>
    <mergeCell ref="A26:C26"/>
    <mergeCell ref="A27:C27"/>
    <mergeCell ref="A28:C28"/>
    <mergeCell ref="A29:C29"/>
    <mergeCell ref="A30:C30"/>
    <mergeCell ref="A47:C47"/>
    <mergeCell ref="A117:C117"/>
    <mergeCell ref="A108:C108"/>
    <mergeCell ref="A109:C109"/>
    <mergeCell ref="A114:C114"/>
    <mergeCell ref="A112:C112"/>
    <mergeCell ref="A113:C113"/>
    <mergeCell ref="A110:C110"/>
    <mergeCell ref="A111:C111"/>
    <mergeCell ref="A115:C115"/>
    <mergeCell ref="A116:C116"/>
    <mergeCell ref="A106:C106"/>
    <mergeCell ref="A107:C107"/>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s>
  <hyperlinks>
    <hyperlink ref="A103" r:id="rId1" xr:uid="{22369710-E7CD-4215-905C-C85FE090D6DA}"/>
  </hyperlinks>
  <pageMargins left="0.7" right="0.7" top="0.75" bottom="0.75" header="0.3" footer="0.3"/>
  <pageSetup paperSize="9" orientation="portrait" r:id="rId2"/>
  <headerFooter>
    <oddHeader>&amp;L&amp;"Calibri"&amp;10&amp;K000000OFFICIAL&amp;1#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400021</AmpProgrammeId>
    <ContentDescription xmlns="1dfeaaf3-78af-4f3c-9a64-5b70949f85ef">PCEP LogFrame 2025 26</ContentDescription>
    <ProjectLanguage xmlns="1dfeaaf3-78af-4f3c-9a64-5b70949f85ef">English</ProjectLanguage>
    <DocumentIdentifier xmlns="1dfeaaf3-78af-4f3c-9a64-5b70949f85ef">S4000219</DocumentIdentifier>
    <Exclusion_x0020_Applied xmlns="1dfeaaf3-78af-4f3c-9a64-5b70949f85ef">false</Exclusion_x0020_Applied>
    <PublishingState xmlns="1dfeaaf3-78af-4f3c-9a64-5b70949f85ef">Not Published</PublishingState>
  </documentManagement>
</p:properties>
</file>

<file path=customXml/item3.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9ABD83D25F633B4987F6FF364F42371A" ma:contentTypeVersion="5" ma:contentTypeDescription="Logical framework (Logframe) Content Type for Transparency" ma:contentTypeScope="" ma:versionID="082207c91eb8ab834a875997b189d262">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D57A0-F59C-4AAD-8B60-CB53905C70A0}"/>
</file>

<file path=customXml/itemProps2.xml><?xml version="1.0" encoding="utf-8"?>
<ds:datastoreItem xmlns:ds="http://schemas.openxmlformats.org/officeDocument/2006/customXml" ds:itemID="{4785A5C0-4DA5-4788-A2E4-422E55E5875A}"/>
</file>

<file path=customXml/itemProps3.xml><?xml version="1.0" encoding="utf-8"?>
<ds:datastoreItem xmlns:ds="http://schemas.openxmlformats.org/officeDocument/2006/customXml" ds:itemID="{3036D510-12B9-4072-A479-95DEE32078AC}"/>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PCEP LogFrame 2025 26</dc:title>
  <dc:subject/>
  <dc:creator>Claire Fitzroy</dc:creator>
  <cp:keywords/>
  <dc:description/>
  <cp:lastModifiedBy/>
  <cp:revision/>
  <dcterms:created xsi:type="dcterms:W3CDTF">2010-10-26T15:58:14Z</dcterms:created>
  <dcterms:modified xsi:type="dcterms:W3CDTF">2026-01-27T06:07:46Z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0x010100A9E804AD2130B047BEB1B1355903FA5903009ABD83D25F633B4987F6FF364F42371A</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y fmtid="{D5CDD505-2E9C-101B-9397-08002B2CF9AE}" pid="22" name="MediaServiceImageTags">
    <vt:lpwstr/>
  </property>
</Properties>
</file>