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codeName="ThisWorkbook" defaultThemeVersion="124226"/>
  <mc:AlternateContent xmlns:mc="http://schemas.openxmlformats.org/markup-compatibility/2006">
    <mc:Choice Requires="x15">
      <x15ac:absPath xmlns:x15ac="http://schemas.microsoft.com/office/spreadsheetml/2010/11/ac" url="https://fcogovuk-my.sharepoint.com/personal/caroline_mwangi_fcdo_gov_uk/Documents/2025/Annual Review - 2024 to 2025/Draft/Final Draft to DD_27062025/Final Logframe/"/>
    </mc:Choice>
  </mc:AlternateContent>
  <xr:revisionPtr revIDLastSave="0" documentId="8_{F2CC5A66-F4E3-47A5-8406-8A0BD1F4D291}" xr6:coauthVersionLast="47" xr6:coauthVersionMax="47" xr10:uidLastSave="{00000000-0000-0000-0000-000000000000}"/>
  <bookViews>
    <workbookView xWindow="-110" yWindow="-110" windowWidth="19420" windowHeight="11500" firstSheet="3" activeTab="3" xr2:uid="{00000000-000D-0000-FFFF-FFFF00000000}"/>
  </bookViews>
  <sheets>
    <sheet name="Guidance Notes" sheetId="4" r:id="rId1"/>
    <sheet name="Indicator formulation" sheetId="5" r:id="rId2"/>
    <sheet name="Change frame" sheetId="3" r:id="rId3"/>
    <sheet name="Logframe UNICEF-FCDO- Final" sheetId="1" r:id="rId4"/>
    <sheet name="Logframe Partners" sheetId="6" state="hidden" r:id="rId5"/>
    <sheet name="Catchment Population" sheetId="9" r:id="rId6"/>
  </sheets>
  <externalReferences>
    <externalReference r:id="rId7"/>
  </externalReferences>
  <definedNames>
    <definedName name="_xlnm._FilterDatabase" localSheetId="5" hidden="1">'Catchment Population'!$B$2:$N$90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2" i="1" l="1"/>
  <c r="H102" i="1" s="1"/>
  <c r="G140" i="1"/>
  <c r="H140" i="1" s="1"/>
  <c r="K3" i="9"/>
  <c r="J3" i="9"/>
  <c r="H123" i="1"/>
  <c r="G124" i="1"/>
  <c r="H124" i="1" s="1"/>
  <c r="G112" i="1"/>
  <c r="H112" i="1" s="1"/>
  <c r="G107" i="1"/>
  <c r="H107" i="1" s="1"/>
  <c r="H97" i="1"/>
  <c r="G80" i="1"/>
  <c r="H80" i="1" s="1"/>
  <c r="G75" i="1"/>
  <c r="H75" i="1" s="1"/>
  <c r="G70" i="1"/>
  <c r="H70" i="1" s="1"/>
  <c r="H50" i="1"/>
  <c r="H35" i="1"/>
  <c r="H30" i="1"/>
  <c r="H25" i="1"/>
  <c r="M7" i="9" l="1"/>
  <c r="N7" i="9"/>
  <c r="J8" i="9"/>
  <c r="K8" i="9"/>
  <c r="L8" i="9"/>
  <c r="L11" i="9"/>
  <c r="M11" i="9"/>
  <c r="N11" i="9"/>
  <c r="J12" i="9"/>
  <c r="K12" i="9"/>
  <c r="L12" i="9"/>
  <c r="M12" i="9"/>
  <c r="N12" i="9"/>
  <c r="J13" i="9"/>
  <c r="K13" i="9"/>
  <c r="K14" i="9"/>
  <c r="L14" i="9"/>
  <c r="M14" i="9"/>
  <c r="N14" i="9"/>
  <c r="J15" i="9"/>
  <c r="K15" i="9"/>
  <c r="L15" i="9"/>
  <c r="M15" i="9"/>
  <c r="M19" i="9"/>
  <c r="N19" i="9"/>
  <c r="J20" i="9"/>
  <c r="K20" i="9"/>
  <c r="L20" i="9"/>
  <c r="L23" i="9"/>
  <c r="M23" i="9"/>
  <c r="N23" i="9"/>
  <c r="J24" i="9"/>
  <c r="K24" i="9"/>
  <c r="L24" i="9"/>
  <c r="M24" i="9"/>
  <c r="N24" i="9"/>
  <c r="J25" i="9"/>
  <c r="K25" i="9"/>
  <c r="K26" i="9"/>
  <c r="L26" i="9"/>
  <c r="M26" i="9"/>
  <c r="N26" i="9"/>
  <c r="J27" i="9"/>
  <c r="K27" i="9"/>
  <c r="L27" i="9"/>
  <c r="M27" i="9"/>
  <c r="M31" i="9"/>
  <c r="N31" i="9"/>
  <c r="J32" i="9"/>
  <c r="K32" i="9"/>
  <c r="L32" i="9"/>
  <c r="L35" i="9"/>
  <c r="M35" i="9"/>
  <c r="N35" i="9"/>
  <c r="J36" i="9"/>
  <c r="K36" i="9"/>
  <c r="L36" i="9"/>
  <c r="M36" i="9"/>
  <c r="N36" i="9"/>
  <c r="J37" i="9"/>
  <c r="K37" i="9"/>
  <c r="K38" i="9"/>
  <c r="L38" i="9"/>
  <c r="M38" i="9"/>
  <c r="N38" i="9"/>
  <c r="J39" i="9"/>
  <c r="K39" i="9"/>
  <c r="L39" i="9"/>
  <c r="M39" i="9"/>
  <c r="M43" i="9"/>
  <c r="N43" i="9"/>
  <c r="J44" i="9"/>
  <c r="K44" i="9"/>
  <c r="L44" i="9"/>
  <c r="L47" i="9"/>
  <c r="M47" i="9"/>
  <c r="N47" i="9"/>
  <c r="J48" i="9"/>
  <c r="K48" i="9"/>
  <c r="L48" i="9"/>
  <c r="M48" i="9"/>
  <c r="N48" i="9"/>
  <c r="J49" i="9"/>
  <c r="K49" i="9"/>
  <c r="K50" i="9"/>
  <c r="L50" i="9"/>
  <c r="M50" i="9"/>
  <c r="N50" i="9"/>
  <c r="J51" i="9"/>
  <c r="K51" i="9"/>
  <c r="L51" i="9"/>
  <c r="M51" i="9"/>
  <c r="N53" i="9"/>
  <c r="J54" i="9"/>
  <c r="L55" i="9"/>
  <c r="M55" i="9"/>
  <c r="N55" i="9"/>
  <c r="J56" i="9"/>
  <c r="K56" i="9"/>
  <c r="L59" i="9"/>
  <c r="M59" i="9"/>
  <c r="N59" i="9"/>
  <c r="J60" i="9"/>
  <c r="K60" i="9"/>
  <c r="L60" i="9"/>
  <c r="M60" i="9"/>
  <c r="N60" i="9"/>
  <c r="J61" i="9"/>
  <c r="K61" i="9"/>
  <c r="K62" i="9"/>
  <c r="L62" i="9"/>
  <c r="M62" i="9"/>
  <c r="N62" i="9"/>
  <c r="J63" i="9"/>
  <c r="K63" i="9"/>
  <c r="L63" i="9"/>
  <c r="M63" i="9"/>
  <c r="L65" i="9"/>
  <c r="M65" i="9"/>
  <c r="N65" i="9"/>
  <c r="J66" i="9"/>
  <c r="K67" i="9"/>
  <c r="L67" i="9"/>
  <c r="M67" i="9"/>
  <c r="N70" i="9"/>
  <c r="L71" i="9"/>
  <c r="M71" i="9"/>
  <c r="N71" i="9"/>
  <c r="J72" i="9"/>
  <c r="K72" i="9"/>
  <c r="L72" i="9"/>
  <c r="M72" i="9"/>
  <c r="N72" i="9"/>
  <c r="J73" i="9"/>
  <c r="K73" i="9"/>
  <c r="K74" i="9"/>
  <c r="L74" i="9"/>
  <c r="M74" i="9"/>
  <c r="N74" i="9"/>
  <c r="J75" i="9"/>
  <c r="K75" i="9"/>
  <c r="L75" i="9"/>
  <c r="M75" i="9"/>
  <c r="N76" i="9"/>
  <c r="J77" i="9"/>
  <c r="K77" i="9"/>
  <c r="L77" i="9"/>
  <c r="M77" i="9"/>
  <c r="N77" i="9"/>
  <c r="J78" i="9"/>
  <c r="J82" i="9"/>
  <c r="K82" i="9"/>
  <c r="L82" i="9"/>
  <c r="J84" i="9"/>
  <c r="K84" i="9"/>
  <c r="L84" i="9"/>
  <c r="M84" i="9"/>
  <c r="N84" i="9"/>
  <c r="J85" i="9"/>
  <c r="K85" i="9"/>
  <c r="N85" i="9"/>
  <c r="J86" i="9"/>
  <c r="K86" i="9"/>
  <c r="L86" i="9"/>
  <c r="M86" i="9"/>
  <c r="N86" i="9"/>
  <c r="J87" i="9"/>
  <c r="K87" i="9"/>
  <c r="L87" i="9"/>
  <c r="M87" i="9"/>
  <c r="N88" i="9"/>
  <c r="J89" i="9"/>
  <c r="K89" i="9"/>
  <c r="L89" i="9"/>
  <c r="M89" i="9"/>
  <c r="N3" i="9"/>
  <c r="I3" i="9"/>
  <c r="I4" i="9"/>
  <c r="I5" i="9"/>
  <c r="J5" i="9" s="1"/>
  <c r="I6" i="9"/>
  <c r="I7" i="9"/>
  <c r="I8" i="9"/>
  <c r="I9" i="9"/>
  <c r="I10" i="9"/>
  <c r="J10" i="9" s="1"/>
  <c r="I11" i="9"/>
  <c r="J11" i="9" s="1"/>
  <c r="I12" i="9"/>
  <c r="I13" i="9"/>
  <c r="L13" i="9" s="1"/>
  <c r="I14" i="9"/>
  <c r="J14" i="9" s="1"/>
  <c r="I15" i="9"/>
  <c r="N15" i="9" s="1"/>
  <c r="I16" i="9"/>
  <c r="I17" i="9"/>
  <c r="J17" i="9" s="1"/>
  <c r="I18" i="9"/>
  <c r="I19" i="9"/>
  <c r="L19" i="9" s="1"/>
  <c r="I20" i="9"/>
  <c r="I21" i="9"/>
  <c r="I22" i="9"/>
  <c r="L22" i="9" s="1"/>
  <c r="I23" i="9"/>
  <c r="J23" i="9" s="1"/>
  <c r="I24" i="9"/>
  <c r="I25" i="9"/>
  <c r="L25" i="9" s="1"/>
  <c r="I26" i="9"/>
  <c r="J26" i="9" s="1"/>
  <c r="I27" i="9"/>
  <c r="N27" i="9" s="1"/>
  <c r="I28" i="9"/>
  <c r="I29" i="9"/>
  <c r="J29" i="9" s="1"/>
  <c r="I30" i="9"/>
  <c r="I31" i="9"/>
  <c r="I32" i="9"/>
  <c r="I33" i="9"/>
  <c r="I34" i="9"/>
  <c r="J34" i="9" s="1"/>
  <c r="I35" i="9"/>
  <c r="J35" i="9" s="1"/>
  <c r="I36" i="9"/>
  <c r="I37" i="9"/>
  <c r="L37" i="9" s="1"/>
  <c r="I38" i="9"/>
  <c r="J38" i="9" s="1"/>
  <c r="I39" i="9"/>
  <c r="N39" i="9" s="1"/>
  <c r="I40" i="9"/>
  <c r="I41" i="9"/>
  <c r="J41" i="9" s="1"/>
  <c r="I42" i="9"/>
  <c r="I43" i="9"/>
  <c r="L43" i="9" s="1"/>
  <c r="I44" i="9"/>
  <c r="I45" i="9"/>
  <c r="N45" i="9" s="1"/>
  <c r="I46" i="9"/>
  <c r="K46" i="9" s="1"/>
  <c r="I47" i="9"/>
  <c r="J47" i="9" s="1"/>
  <c r="I48" i="9"/>
  <c r="I49" i="9"/>
  <c r="L49" i="9" s="1"/>
  <c r="I50" i="9"/>
  <c r="J50" i="9" s="1"/>
  <c r="I51" i="9"/>
  <c r="N51" i="9" s="1"/>
  <c r="I52" i="9"/>
  <c r="I53" i="9"/>
  <c r="J53" i="9" s="1"/>
  <c r="I54" i="9"/>
  <c r="I55" i="9"/>
  <c r="I56" i="9"/>
  <c r="I57" i="9"/>
  <c r="I58" i="9"/>
  <c r="L58" i="9" s="1"/>
  <c r="I59" i="9"/>
  <c r="J59" i="9" s="1"/>
  <c r="I60" i="9"/>
  <c r="I61" i="9"/>
  <c r="L61" i="9" s="1"/>
  <c r="I62" i="9"/>
  <c r="J62" i="9" s="1"/>
  <c r="I63" i="9"/>
  <c r="N63" i="9" s="1"/>
  <c r="I64" i="9"/>
  <c r="I65" i="9"/>
  <c r="J65" i="9" s="1"/>
  <c r="I66" i="9"/>
  <c r="I67" i="9"/>
  <c r="J67" i="9" s="1"/>
  <c r="I68" i="9"/>
  <c r="I69" i="9"/>
  <c r="M69" i="9" s="1"/>
  <c r="I70" i="9"/>
  <c r="K70" i="9" s="1"/>
  <c r="I71" i="9"/>
  <c r="J71" i="9" s="1"/>
  <c r="I72" i="9"/>
  <c r="I73" i="9"/>
  <c r="L73" i="9" s="1"/>
  <c r="I74" i="9"/>
  <c r="J74" i="9" s="1"/>
  <c r="I75" i="9"/>
  <c r="N75" i="9" s="1"/>
  <c r="I76" i="9"/>
  <c r="I77" i="9"/>
  <c r="I78" i="9"/>
  <c r="I79" i="9"/>
  <c r="J79" i="9" s="1"/>
  <c r="I80" i="9"/>
  <c r="K80" i="9" s="1"/>
  <c r="I82" i="9"/>
  <c r="M82" i="9" s="1"/>
  <c r="I83" i="9"/>
  <c r="I84" i="9"/>
  <c r="I85" i="9"/>
  <c r="L85" i="9" s="1"/>
  <c r="I86" i="9"/>
  <c r="I87" i="9"/>
  <c r="N87" i="9" s="1"/>
  <c r="I88" i="9"/>
  <c r="L88" i="9" s="1"/>
  <c r="I89" i="9"/>
  <c r="N89" i="9" s="1"/>
  <c r="D49" i="1"/>
  <c r="J57" i="9" l="1"/>
  <c r="K57" i="9"/>
  <c r="L57" i="9"/>
  <c r="J33" i="9"/>
  <c r="K33" i="9"/>
  <c r="L33" i="9"/>
  <c r="M33" i="9"/>
  <c r="K9" i="9"/>
  <c r="J9" i="9"/>
  <c r="L9" i="9"/>
  <c r="M9" i="9"/>
  <c r="L70" i="9"/>
  <c r="M68" i="9"/>
  <c r="N68" i="9"/>
  <c r="M44" i="9"/>
  <c r="N44" i="9"/>
  <c r="M20" i="9"/>
  <c r="N20" i="9"/>
  <c r="N58" i="9"/>
  <c r="J55" i="9"/>
  <c r="K55" i="9"/>
  <c r="J31" i="9"/>
  <c r="K31" i="9"/>
  <c r="J7" i="9"/>
  <c r="K7" i="9"/>
  <c r="J70" i="9"/>
  <c r="L31" i="9"/>
  <c r="L7" i="9"/>
  <c r="K66" i="9"/>
  <c r="M66" i="9"/>
  <c r="L66" i="9"/>
  <c r="N66" i="9"/>
  <c r="K42" i="9"/>
  <c r="L42" i="9"/>
  <c r="M42" i="9"/>
  <c r="N42" i="9"/>
  <c r="K18" i="9"/>
  <c r="N18" i="9"/>
  <c r="L18" i="9"/>
  <c r="M18" i="9"/>
  <c r="J42" i="9"/>
  <c r="N34" i="9"/>
  <c r="N22" i="9"/>
  <c r="N10" i="9"/>
  <c r="K65" i="9"/>
  <c r="K58" i="9"/>
  <c r="M53" i="9"/>
  <c r="L46" i="9"/>
  <c r="N29" i="9"/>
  <c r="M22" i="9"/>
  <c r="M10" i="9"/>
  <c r="L64" i="9"/>
  <c r="M64" i="9"/>
  <c r="J64" i="9"/>
  <c r="K64" i="9"/>
  <c r="K40" i="9"/>
  <c r="L40" i="9"/>
  <c r="M40" i="9"/>
  <c r="N40" i="9"/>
  <c r="J40" i="9"/>
  <c r="M16" i="9"/>
  <c r="N16" i="9"/>
  <c r="J16" i="9"/>
  <c r="K16" i="9"/>
  <c r="L16" i="9"/>
  <c r="N79" i="9"/>
  <c r="J58" i="9"/>
  <c r="M41" i="9"/>
  <c r="L34" i="9"/>
  <c r="L10" i="9"/>
  <c r="K68" i="9"/>
  <c r="K53" i="9"/>
  <c r="J46" i="9"/>
  <c r="L29" i="9"/>
  <c r="K22" i="9"/>
  <c r="L17" i="9"/>
  <c r="K10" i="9"/>
  <c r="N82" i="9"/>
  <c r="M57" i="9"/>
  <c r="J22" i="9"/>
  <c r="K17" i="9"/>
  <c r="K5" i="9"/>
  <c r="J83" i="9"/>
  <c r="M83" i="9"/>
  <c r="N83" i="9"/>
  <c r="K83" i="9"/>
  <c r="L83" i="9"/>
  <c r="M70" i="9"/>
  <c r="K69" i="9"/>
  <c r="L69" i="9"/>
  <c r="J69" i="9"/>
  <c r="J45" i="9"/>
  <c r="K45" i="9"/>
  <c r="L45" i="9"/>
  <c r="L21" i="9"/>
  <c r="M21" i="9"/>
  <c r="J21" i="9"/>
  <c r="K21" i="9"/>
  <c r="M80" i="9"/>
  <c r="N80" i="9"/>
  <c r="M56" i="9"/>
  <c r="N56" i="9"/>
  <c r="M32" i="9"/>
  <c r="N32" i="9"/>
  <c r="M8" i="9"/>
  <c r="N8" i="9"/>
  <c r="J43" i="9"/>
  <c r="K43" i="9"/>
  <c r="J19" i="9"/>
  <c r="K19" i="9"/>
  <c r="L80" i="9"/>
  <c r="M58" i="9"/>
  <c r="N46" i="9"/>
  <c r="K78" i="9"/>
  <c r="N78" i="9"/>
  <c r="L78" i="9"/>
  <c r="M78" i="9"/>
  <c r="K54" i="9"/>
  <c r="M54" i="9"/>
  <c r="N54" i="9"/>
  <c r="L54" i="9"/>
  <c r="K30" i="9"/>
  <c r="L30" i="9"/>
  <c r="M30" i="9"/>
  <c r="N30" i="9"/>
  <c r="K6" i="9"/>
  <c r="N6" i="9"/>
  <c r="L6" i="9"/>
  <c r="M6" i="9"/>
  <c r="N69" i="9"/>
  <c r="M46" i="9"/>
  <c r="J30" i="9"/>
  <c r="J18" i="9"/>
  <c r="J6" i="9"/>
  <c r="J80" i="9"/>
  <c r="N41" i="9"/>
  <c r="M34" i="9"/>
  <c r="N17" i="9"/>
  <c r="N5" i="9"/>
  <c r="K76" i="9"/>
  <c r="J76" i="9"/>
  <c r="L76" i="9"/>
  <c r="M76" i="9"/>
  <c r="M52" i="9"/>
  <c r="J52" i="9"/>
  <c r="K52" i="9"/>
  <c r="L52" i="9"/>
  <c r="N52" i="9"/>
  <c r="L28" i="9"/>
  <c r="M28" i="9"/>
  <c r="J28" i="9"/>
  <c r="K28" i="9"/>
  <c r="N28" i="9"/>
  <c r="K4" i="9"/>
  <c r="M4" i="9"/>
  <c r="N4" i="9"/>
  <c r="J4" i="9"/>
  <c r="L4" i="9"/>
  <c r="L68" i="9"/>
  <c r="L53" i="9"/>
  <c r="M29" i="9"/>
  <c r="M17" i="9"/>
  <c r="M5" i="9"/>
  <c r="M79" i="9"/>
  <c r="N64" i="9"/>
  <c r="N57" i="9"/>
  <c r="L41" i="9"/>
  <c r="K34" i="9"/>
  <c r="L5" i="9"/>
  <c r="L79" i="9"/>
  <c r="J68" i="9"/>
  <c r="K41" i="9"/>
  <c r="K29" i="9"/>
  <c r="K79" i="9"/>
  <c r="N67" i="9"/>
  <c r="L56" i="9"/>
  <c r="M45" i="9"/>
  <c r="N33" i="9"/>
  <c r="N21" i="9"/>
  <c r="N9" i="9"/>
  <c r="K88" i="9"/>
  <c r="N73" i="9"/>
  <c r="N13" i="9"/>
  <c r="L3" i="9"/>
  <c r="J88" i="9"/>
  <c r="M85" i="9"/>
  <c r="M73" i="9"/>
  <c r="K71" i="9"/>
  <c r="M61" i="9"/>
  <c r="K59" i="9"/>
  <c r="M49" i="9"/>
  <c r="K47" i="9"/>
  <c r="M37" i="9"/>
  <c r="K35" i="9"/>
  <c r="M25" i="9"/>
  <c r="K23" i="9"/>
  <c r="M13" i="9"/>
  <c r="K11" i="9"/>
  <c r="M88" i="9"/>
  <c r="N61" i="9"/>
  <c r="N49" i="9"/>
  <c r="N37" i="9"/>
  <c r="N25" i="9"/>
  <c r="M3" i="9"/>
  <c r="F101" i="1" l="1"/>
  <c r="I139" i="1"/>
  <c r="J139" i="1" s="1"/>
  <c r="K139" i="1" s="1"/>
  <c r="F139" i="1"/>
  <c r="I101" i="1"/>
  <c r="J101" i="1" s="1"/>
  <c r="K101" i="1" s="1"/>
  <c r="G101" i="1"/>
  <c r="H101" i="1" l="1"/>
  <c r="G139" i="1"/>
  <c r="H139" i="1" s="1"/>
  <c r="E101" i="1"/>
  <c r="I81" i="9" l="1"/>
  <c r="H90" i="9"/>
  <c r="J81" i="9" l="1"/>
  <c r="J90" i="9" s="1"/>
  <c r="K81" i="9"/>
  <c r="K90" i="9" s="1"/>
  <c r="L81" i="9"/>
  <c r="L90" i="9" s="1"/>
  <c r="N81" i="9"/>
  <c r="N90" i="9" s="1"/>
  <c r="M81" i="9"/>
  <c r="M90" i="9" s="1"/>
  <c r="I90" i="9"/>
  <c r="H40" i="1" l="1"/>
  <c r="F40" i="1"/>
  <c r="D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tc={A601277A-8994-491F-899E-F99BBE177537}</author>
    <author>tc={3D82C2F6-3F37-4B6D-83E3-A39EEC87A63D}</author>
  </authors>
  <commentList>
    <comment ref="B26" authorId="0" shapeId="0" xr:uid="{A601277A-8994-491F-899E-F99BBE177537}">
      <text>
        <t xml:space="preserve">[Threaded comment]
Your version of Excel allows you to read this threaded comment; however, any edits to it will get removed if the file is opened in a newer version of Excel. Learn more: https://go.microsoft.com/fwlink/?linkid=870924
Comment:
    Discuss in the next quarterly review with the partners and government </t>
      </text>
    </comment>
    <comment ref="B34" authorId="1" shapeId="0" xr:uid="{3D82C2F6-3F37-4B6D-83E3-A39EEC87A63D}">
      <text>
        <t>[Threaded comment]
Your version of Excel allows you to read this threaded comment; however, any edits to it will get removed if the file is opened in a newer version of Excel. Learn more: https://go.microsoft.com/fwlink/?linkid=870924
Comment:
    To be reported bi-annually or annually as is dependent on TPM exercises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tc={1443D504-98A0-4DB3-9FCC-0FD8E46C8252}</author>
    <author>tc={89CFF464-497C-4AE7-A1F3-7AFD0230A904}</author>
    <author>tc={582D6F6C-005B-4946-B686-709C6436C504}</author>
    <author>tc={6DC8D7C4-8749-44A4-A226-C7496CB61B64}</author>
    <author>tc={08E34A2A-116B-40B5-8C6C-BE27D688FF4A}</author>
    <author>tc={D2D1D04B-DB5A-4003-8A4F-59A78B09B352}</author>
    <author>tc={60D1B72A-4923-4BA6-923E-638223172014}</author>
    <author>tc={9F504158-13A2-4CA8-8C1C-89B1FDFE5DD9}</author>
    <author>tc={516E8D85-FFD2-4CB4-8850-B83F0600470C}</author>
    <author>tc={4CBF63BB-6E88-4CC4-B3B0-87179F031C80}</author>
    <author>tc={C1F80516-1C0A-4774-A733-ED304918DCA7}</author>
  </authors>
  <commentList>
    <comment ref="D6" authorId="0" shapeId="0" xr:uid="{1443D504-98A0-4DB3-9FCC-0FD8E46C8252}">
      <text>
        <t>[Threaded comment]
Your version of Excel allows you to read this threaded comment; however, any edits to it will get removed if the file is opened in a newer version of Excel. Learn more: https://go.microsoft.com/fwlink/?linkid=870924
Comment:
    April 2022 - March 2023</t>
      </text>
    </comment>
    <comment ref="A7" authorId="1" shapeId="0" xr:uid="{89CFF464-497C-4AE7-A1F3-7AFD0230A904}">
      <text>
        <t>[Threaded comment]
Your version of Excel allows you to read this threaded comment; however, any edits to it will get removed if the file is opened in a newer version of Excel. Learn more: https://go.microsoft.com/fwlink/?linkid=870924
Comment:
    Impact not mandated for UNICEF</t>
      </text>
    </comment>
    <comment ref="D7" authorId="2" shapeId="0" xr:uid="{582D6F6C-005B-4946-B686-709C6436C504}">
      <text>
        <t>[Threaded comment]
Your version of Excel allows you to read this threaded comment; however, any edits to it will get removed if the file is opened in a newer version of Excel. Learn more: https://go.microsoft.com/fwlink/?linkid=870924
Comment:
    Source: World Bank Group</t>
      </text>
    </comment>
    <comment ref="D12" authorId="3" shapeId="0" xr:uid="{6DC8D7C4-8749-44A4-A226-C7496CB61B64}">
      <text>
        <t>[Threaded comment]
Your version of Excel allows you to read this threaded comment; however, any edits to it will get removed if the file is opened in a newer version of Excel. Learn more: https://go.microsoft.com/fwlink/?linkid=870924
Comment:
    UN Estimate</t>
      </text>
    </comment>
    <comment ref="B34" authorId="4" shapeId="0" xr:uid="{08E34A2A-116B-40B5-8C6C-BE27D688FF4A}">
      <text>
        <t>[Threaded comment]
Your version of Excel allows you to read this threaded comment; however, any edits to it will get removed if the file is opened in a newer version of Excel. Learn more: https://go.microsoft.com/fwlink/?linkid=870924
Comment:
    Partner to provide the catchment population for facilities during the revision</t>
      </text>
    </comment>
    <comment ref="B49" authorId="5" shapeId="0" xr:uid="{D2D1D04B-DB5A-4003-8A4F-59A78B09B352}">
      <text>
        <t>[Threaded comment]
Your version of Excel allows you to read this threaded comment; however, any edits to it will get removed if the file is opened in a newer version of Excel. Learn more: https://go.microsoft.com/fwlink/?linkid=870924
Comment:
    This indicator will be reported at district level using the district catchment population and the district new OPD visits</t>
      </text>
    </comment>
    <comment ref="B69" authorId="6" shapeId="0" xr:uid="{60D1B72A-4923-4BA6-923E-638223172014}">
      <text>
        <t>[Threaded comment]
Your version of Excel allows you to read this threaded comment; however, any edits to it will get removed if the file is opened in a newer version of Excel. Learn more: https://go.microsoft.com/fwlink/?linkid=870924
Comment:
    yearly increase of 3% across the milestones and look at trends</t>
      </text>
    </comment>
    <comment ref="B74" authorId="7" shapeId="0" xr:uid="{9F504158-13A2-4CA8-8C1C-89B1FDFE5DD9}">
      <text>
        <t>[Threaded comment]
Your version of Excel allows you to read this threaded comment; however, any edits to it will get removed if the file is opened in a newer version of Excel. Learn more: https://go.microsoft.com/fwlink/?linkid=870924
Comment:
    same as ANC-1</t>
      </text>
    </comment>
    <comment ref="B79" authorId="8" shapeId="0" xr:uid="{516E8D85-FFD2-4CB4-8850-B83F0600470C}">
      <text>
        <t>[Threaded comment]
Your version of Excel allows you to read this threaded comment; however, any edits to it will get removed if the file is opened in a newer version of Excel. Learn more: https://go.microsoft.com/fwlink/?linkid=870924
Comment:
    same as ANC-1</t>
      </text>
    </comment>
    <comment ref="B84" authorId="9" shapeId="0" xr:uid="{4CBF63BB-6E88-4CC4-B3B0-87179F031C80}">
      <text>
        <t>[Threaded comment]
Your version of Excel allows you to read this threaded comment; however, any edits to it will get removed if the file is opened in a newer version of Excel. Learn more: https://go.microsoft.com/fwlink/?linkid=870924
Comment:
    Fadumo to provide total number of staff</t>
      </text>
    </comment>
    <comment ref="B144" authorId="10" shapeId="0" xr:uid="{C1F80516-1C0A-4774-A733-ED304918DCA7}">
      <text>
        <t>[Threaded comment]
Your version of Excel allows you to read this threaded comment; however, any edits to it will get removed if the file is opened in a newer version of Excel. Learn more: https://go.microsoft.com/fwlink/?linkid=870924
Comment:
    Requires a survey or a rapid assessment, no data available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tc={8E59E900-133F-4664-8818-233C81B32BF4}</author>
  </authors>
  <commentList>
    <comment ref="D6" authorId="0" shapeId="0" xr:uid="{8E59E900-133F-4664-8818-233C81B32BF4}">
      <text>
        <t>[Threaded comment]
Your version of Excel allows you to read this threaded comment; however, any edits to it will get removed if the file is opened in a newer version of Excel. Learn more: https://go.microsoft.com/fwlink/?linkid=870924
Comment:
    April 2022 - March 2023</t>
      </text>
    </comment>
  </commentList>
</comments>
</file>

<file path=xl/sharedStrings.xml><?xml version="1.0" encoding="utf-8"?>
<sst xmlns="http://schemas.openxmlformats.org/spreadsheetml/2006/main" count="2382" uniqueCount="527">
  <si>
    <t>Logframe Template Guide</t>
  </si>
  <si>
    <t xml:space="preserve">Teams should use the guide below to complete the logframe template. </t>
  </si>
  <si>
    <t>PROJECT TITLE</t>
  </si>
  <si>
    <t>The name of the programme to which this logframe applies, from the business case</t>
  </si>
  <si>
    <t> </t>
  </si>
  <si>
    <t>IMPACT</t>
  </si>
  <si>
    <t>Long term goal to which the project will contribute towards achieving. When drafting the impact statement, consider how your project fits with other efforts from FCDO  and partners to achieve the impact, ie is your project nested within a broader undertaking?
This will often be the Impact indicator from the Theory of Change in the Business Case.</t>
  </si>
  <si>
    <t>OUTCOME</t>
  </si>
  <si>
    <t xml:space="preserve">The outcome should link through to the outcome level in the programme Theory of Change as stated in the Business Case.
The outcome of your project identifies what will change, who will benefit and how it will contribute to reducing poverty, including contributions to the Sustainable Development Goals (SDGs) or Climate Change. </t>
  </si>
  <si>
    <t>Ongoing monitoring of progress against outcome milestones takes place as an assessment of whether you expect to achieve the Outcome by the end of the programme in the programme Annual Reviews. An assessment of whether your project achieved the Outcome will be included in the Project Completion Review (PCR) based on the target milestone for the programme completion.</t>
  </si>
  <si>
    <t>OUTPUTS</t>
  </si>
  <si>
    <t>Outputs are the specific, direct deliverables of your project.  These will provide the conditions necessary to achieve the Outcome. The logic of the chain from Output to Outcome therefore needs to be clear. Outputs should reflect the Theory of Change as set out in the Business Case for the programme.</t>
  </si>
  <si>
    <t xml:space="preserve"> Progress towards the outputs will be assessed and scored at the Annual Review, using output indicators and milestones. Achievement of the outputs will be assessed at project completion, using output indicators and targets.</t>
  </si>
  <si>
    <t>IMPACT WEIGHTING</t>
  </si>
  <si>
    <t xml:space="preserve">Once you have defined your Outputs, assign a percentage for the contribution each is likely to make towards the achievement of the overall Outcome.   </t>
  </si>
  <si>
    <t xml:space="preserve">The impact weights of all the Outputs will total 100% and each are rounded to the nearest 5%. </t>
  </si>
  <si>
    <t>Impact weightings for Outputs are intended to:</t>
  </si>
  <si>
    <t>1. Promote a more considered approach to the choice of Outputs at project design stage; and</t>
  </si>
  <si>
    <t>2. Provide a clearer link to how Output performance relates to project Outcome performance.</t>
  </si>
  <si>
    <t>INPUTS</t>
  </si>
  <si>
    <t>Clarification of inputs is a key part of results-chain thinking. Inputs are specified at the country-level in country operational plans and the project information contained in logframes should feed up into these.</t>
  </si>
  <si>
    <t>The input-level boxes show the amount of money provided by FCDO and any partners (£) including, where relevant, the government’s own contribution. This only relates to monetary (not in kind) contributions. At Outcome level this is equal to the sum of Inputs for all Outputs.  The FCDO share at Outcome Level is a simple, pro rata calculation of FCDO’s contribution in monetary terms for all outputs.</t>
  </si>
  <si>
    <t>Information should also be provided for the total number of Annual FCDO Full-Time Equivalents (FTEs) allocated to this project, based on the time individual staff members will spend on the project. It is understood that this may change through the project cycle, and is intended as a management tool.</t>
  </si>
  <si>
    <t>INDICATORS</t>
  </si>
  <si>
    <r>
      <t xml:space="preserve">Indicators are performance measures, which tell us </t>
    </r>
    <r>
      <rPr>
        <u/>
        <sz val="9.5"/>
        <color rgb="FF000000"/>
        <rFont val="Arial"/>
        <family val="2"/>
      </rPr>
      <t>what will be measured</t>
    </r>
    <r>
      <rPr>
        <sz val="9.5"/>
        <color rgb="FF000000"/>
        <rFont val="Arial"/>
        <family val="2"/>
      </rPr>
      <t xml:space="preserve"> </t>
    </r>
    <r>
      <rPr>
        <b/>
        <sz val="9.5"/>
        <color rgb="FF000000"/>
        <rFont val="Arial"/>
        <family val="2"/>
      </rPr>
      <t>not</t>
    </r>
    <r>
      <rPr>
        <sz val="9.5"/>
        <color rgb="FF000000"/>
        <rFont val="Arial"/>
        <family val="2"/>
      </rPr>
      <t xml:space="preserve"> what is to be achieved.  Avoid including elements of the baseline or target. </t>
    </r>
  </si>
  <si>
    <t>What makes a good indicator?</t>
  </si>
  <si>
    <r>
      <t>Specific</t>
    </r>
    <r>
      <rPr>
        <sz val="10"/>
        <color rgb="FF000000"/>
        <rFont val="Arial"/>
        <family val="2"/>
      </rPr>
      <t xml:space="preserve"> – what will be measured? And how?</t>
    </r>
  </si>
  <si>
    <r>
      <t xml:space="preserve">Measurable - </t>
    </r>
    <r>
      <rPr>
        <sz val="10"/>
        <color rgb="FF000000"/>
        <rFont val="Arial"/>
        <family val="2"/>
      </rPr>
      <t xml:space="preserve">data can be collected </t>
    </r>
  </si>
  <si>
    <r>
      <t>Relevant</t>
    </r>
    <r>
      <rPr>
        <sz val="10"/>
        <color rgb="FF000000"/>
        <rFont val="Arial"/>
        <family val="2"/>
      </rPr>
      <t xml:space="preserve">  - to the results chain</t>
    </r>
  </si>
  <si>
    <r>
      <t>Useful</t>
    </r>
    <r>
      <rPr>
        <sz val="10"/>
        <color rgb="FF000000"/>
        <rFont val="Arial"/>
        <family val="2"/>
      </rPr>
      <t xml:space="preserve"> – for management decision making</t>
    </r>
  </si>
  <si>
    <t>Does not include any element of the target</t>
  </si>
  <si>
    <r>
      <t xml:space="preserve">Can be </t>
    </r>
    <r>
      <rPr>
        <b/>
        <sz val="10"/>
        <color rgb="FF000000"/>
        <rFont val="Arial"/>
        <family val="2"/>
      </rPr>
      <t>disaggregated</t>
    </r>
    <r>
      <rPr>
        <sz val="10"/>
        <color rgb="FF000000"/>
        <rFont val="Arial"/>
        <family val="2"/>
      </rPr>
      <t xml:space="preserve"> if relevant (especially when the indicator relates to number of beneficiaries reached with an intervention) </t>
    </r>
  </si>
  <si>
    <r>
      <t xml:space="preserve">A mix of </t>
    </r>
    <r>
      <rPr>
        <b/>
        <sz val="10"/>
        <color rgb="FF000000"/>
        <rFont val="Arial"/>
        <family val="2"/>
      </rPr>
      <t>qualitative</t>
    </r>
    <r>
      <rPr>
        <sz val="10"/>
        <color rgb="FF000000"/>
        <rFont val="Arial"/>
        <family val="2"/>
      </rPr>
      <t xml:space="preserve"> and </t>
    </r>
    <r>
      <rPr>
        <b/>
        <sz val="10"/>
        <color rgb="FF000000"/>
        <rFont val="Arial"/>
        <family val="2"/>
      </rPr>
      <t>quantitative</t>
    </r>
  </si>
  <si>
    <r>
      <t>Already defined -</t>
    </r>
    <r>
      <rPr>
        <sz val="10"/>
        <color rgb="FF000000"/>
        <rFont val="Arial"/>
        <family val="2"/>
      </rPr>
      <t xml:space="preserve"> if relevant include indicators which towards the FCDO Outcome Delivery Plan / ICF KPIs / SDGs. </t>
    </r>
  </si>
  <si>
    <r>
      <t xml:space="preserve">Consider using </t>
    </r>
    <r>
      <rPr>
        <b/>
        <sz val="10"/>
        <rFont val="Arial"/>
        <family val="2"/>
      </rPr>
      <t>standard indicators</t>
    </r>
    <r>
      <rPr>
        <sz val="10"/>
        <rFont val="Arial"/>
        <family val="2"/>
      </rPr>
      <t xml:space="preserve"> / </t>
    </r>
    <r>
      <rPr>
        <b/>
        <sz val="10"/>
        <rFont val="Arial"/>
        <family val="2"/>
      </rPr>
      <t>best practice indicators / learning from other projects</t>
    </r>
  </si>
  <si>
    <t xml:space="preserve">The basic principle is that “if you can measure it, you can manage it”. </t>
  </si>
  <si>
    <r>
      <t>Top Tip</t>
    </r>
    <r>
      <rPr>
        <sz val="10"/>
        <rFont val="Arial"/>
        <family val="2"/>
      </rPr>
      <t xml:space="preserve"> – select indicators based on relevance to the Theory of Change and the availability of data. </t>
    </r>
  </si>
  <si>
    <t>Best Practice suggests a maximum of three Indicators per Output.</t>
  </si>
  <si>
    <t xml:space="preserve">Some example indicators for a WASH project are shown below. </t>
  </si>
  <si>
    <t>BASELINE</t>
  </si>
  <si>
    <t xml:space="preserve">Baselines set the starting point and provide a measure of the situation before your project starts (could be zero if a new project). </t>
  </si>
  <si>
    <t>The baseline is used to measure change and monitor progress.</t>
  </si>
  <si>
    <t xml:space="preserve">Include a baseline for each of your indicators. The first 6 months of a project may exceptionally be used for assembling baseline data at output level if agreed by your PRO. </t>
  </si>
  <si>
    <t xml:space="preserve">Use existing data where possible, but check reliability and seek assurances regarding the data quality eg use data from national statistical systems / Management Information Systems. </t>
  </si>
  <si>
    <t>If you need to collect your own data - collect baseline data early – as soon as beneficiaries have been identified but before any results are expected.</t>
  </si>
  <si>
    <t>MILESTONES</t>
  </si>
  <si>
    <t xml:space="preserve">Milestones are the desired trajectory from baseline to target, helping you to track progress and make changes to underperforming areas. </t>
  </si>
  <si>
    <t>Will depend on sequencing of activities and data availability.</t>
  </si>
  <si>
    <t>Include REALISTIC milestones given resources and capacity.</t>
  </si>
  <si>
    <t>At the output level include annual milestones for each year of the project (or monthly if short term). At outcome &amp; impact level data may not be available annually and you should record the expected frequency of data availability.</t>
  </si>
  <si>
    <t>TARGET (DATE)</t>
  </si>
  <si>
    <t>Targets set the desired point, showing what is achievable within the timeframe available.</t>
  </si>
  <si>
    <t xml:space="preserve">The target is often the last year of the project (or month if its short term). </t>
  </si>
  <si>
    <t xml:space="preserve">Include realistic targets given resources and capacity, the baseline situation, funding available and country/operational context. Project targets might be informed by evidence about what has worked in the past and take into account lessons learned from other projects. </t>
  </si>
  <si>
    <t xml:space="preserve">Include targets dissaggregated by sex/geography/income etc where appropriate. </t>
  </si>
  <si>
    <t>Consider using government targets although if they are too ambitious then make a more realistic estimate.</t>
  </si>
  <si>
    <r>
      <t>Top Tip</t>
    </r>
    <r>
      <rPr>
        <sz val="10"/>
        <rFont val="Arial"/>
        <family val="2"/>
      </rPr>
      <t xml:space="preserve"> - A good Theory of Change will help you think about what is realistic and achievable as it will enable critical reflection of context, external influences &amp; assumptions.</t>
    </r>
  </si>
  <si>
    <t>SOURCE</t>
  </si>
  <si>
    <t xml:space="preserve">Each Indicator will have a data source to verify the results achieved. </t>
  </si>
  <si>
    <t>List the specific data sources i.e. give the specific data collection e.g. named survey / report and avoid just naming the organisation.</t>
  </si>
  <si>
    <t xml:space="preserve">State the frequency of the data source and ensure consistency with milestones and targets. </t>
  </si>
  <si>
    <t>Check the source can provide disaggregated data as required.</t>
  </si>
  <si>
    <t>Consider and specify the data collection and reporting responsibilities to ensure the results planned and forecast rows in the logframe are updated on a regular basis.</t>
  </si>
  <si>
    <t>Top Tip - Before using a data source, assess its quality and seek assurances from data providers where needed ie consider its validity, reliability and availability. Use the Data Quality Prof Guide to help you consider the quality of your data.</t>
  </si>
  <si>
    <t>ASSUMPTIONS</t>
  </si>
  <si>
    <t>Define any assumptions which are linked to the realisation of your project's individual outputs, as well as those which are critical to the realisation of the outcome and impact: these will not all be the same.  If you are carrying out any evidence gathering to check your assumptions then make reference to this as part of this section.</t>
  </si>
  <si>
    <t>VALUE FOR MONEY</t>
  </si>
  <si>
    <t xml:space="preserve">Ensure the outputs and outcome projected represent good value for the invested resources, at the beginning of the project, and through its life. </t>
  </si>
  <si>
    <t>Consider including VfM metrics in the logframe (or other documents such as the Delivery Plan) to allow VfM to be measured through the life of the project and to provide assurance at Annual Review.</t>
  </si>
  <si>
    <t>VfM is achieved at different stages of the results chain.  Thus for each result we seek to achieve we should aim to have metrics for each of the following:</t>
  </si>
  <si>
    <r>
      <t>Economy</t>
    </r>
    <r>
      <rPr>
        <sz val="10"/>
        <rFont val="Arial"/>
        <family val="2"/>
      </rPr>
      <t xml:space="preserve"> </t>
    </r>
    <r>
      <rPr>
        <i/>
        <sz val="10"/>
        <rFont val="Arial"/>
        <family val="2"/>
      </rPr>
      <t xml:space="preserve">- </t>
    </r>
    <r>
      <rPr>
        <sz val="10"/>
        <rFont val="Arial"/>
        <family val="2"/>
      </rPr>
      <t xml:space="preserve">Are we (or our agents) buying inputs of the appropriate quality at the right price? </t>
    </r>
  </si>
  <si>
    <r>
      <t xml:space="preserve">Efficiency </t>
    </r>
    <r>
      <rPr>
        <sz val="10"/>
        <rFont val="Arial"/>
        <family val="2"/>
      </rPr>
      <t>- How well are we (or our agents) converting inputs into outputs? (‘</t>
    </r>
    <r>
      <rPr>
        <i/>
        <sz val="10"/>
        <rFont val="Arial"/>
        <family val="2"/>
      </rPr>
      <t>Spending well’</t>
    </r>
    <r>
      <rPr>
        <sz val="10"/>
        <rFont val="Arial"/>
        <family val="2"/>
      </rPr>
      <t>)</t>
    </r>
  </si>
  <si>
    <r>
      <t>Effectiveness</t>
    </r>
    <r>
      <rPr>
        <sz val="10"/>
        <rFont val="Arial"/>
        <family val="2"/>
      </rPr>
      <t xml:space="preserve"> - How well are the outputs produced by an intervention having the intended effect? (‘</t>
    </r>
    <r>
      <rPr>
        <i/>
        <sz val="10"/>
        <rFont val="Arial"/>
        <family val="2"/>
      </rPr>
      <t>Spending wisely’</t>
    </r>
    <r>
      <rPr>
        <sz val="10"/>
        <rFont val="Arial"/>
        <family val="2"/>
      </rPr>
      <t>)</t>
    </r>
  </si>
  <si>
    <r>
      <t>Cost-effectiveness</t>
    </r>
    <r>
      <rPr>
        <sz val="10"/>
        <rFont val="Arial"/>
        <family val="2"/>
      </rPr>
      <t xml:space="preserve"> - What is the intervention’s ultimate impact on poverty reduction, relative to the inputs that we or our agents invest in it?</t>
    </r>
  </si>
  <si>
    <r>
      <t>Equity</t>
    </r>
    <r>
      <rPr>
        <sz val="10"/>
        <rFont val="Arial"/>
        <family val="2"/>
      </rPr>
      <t xml:space="preserve"> - Is the intervention meeting the needs of all beneficiaries?</t>
    </r>
  </si>
  <si>
    <t>FCDO’s Approach to Value for Money (PrOF Guide) provides further advice on ensuring VfM.</t>
  </si>
  <si>
    <t>Group</t>
  </si>
  <si>
    <t>Indicator Name</t>
  </si>
  <si>
    <t>Description</t>
  </si>
  <si>
    <t>Numerator</t>
  </si>
  <si>
    <t>Denominator</t>
  </si>
  <si>
    <t>Indicator Calculations</t>
  </si>
  <si>
    <t>Data Source</t>
  </si>
  <si>
    <t>Agreed upon</t>
  </si>
  <si>
    <t>Impact: Improved health and nutrition status for vulnerable Somalis</t>
  </si>
  <si>
    <t>Maternal &amp; Neonatal Mortality</t>
  </si>
  <si>
    <t>Maternal mortality ratio</t>
  </si>
  <si>
    <t>Proportion of women who died of pregnancy related events per 100,000 live births in facility</t>
  </si>
  <si>
    <t>Maternal death in facility</t>
  </si>
  <si>
    <t>Live Birth in facility</t>
  </si>
  <si>
    <t>Number of maternal deaths in health facilities/Number of live births in health facilities​×100</t>
  </si>
  <si>
    <t>DHIS2/HMIS</t>
  </si>
  <si>
    <t>Child Mortality</t>
  </si>
  <si>
    <t>Under five mortality rate</t>
  </si>
  <si>
    <t>Proportion of children (0-59 months) who died per 1,000 population 0-59 months</t>
  </si>
  <si>
    <t>Child death in facility</t>
  </si>
  <si>
    <t>Population 0-59 months</t>
  </si>
  <si>
    <t>Number of deaths of children (0-59 months) in the facility/Number of child admissions (0-59 months) in the facility</t>
  </si>
  <si>
    <t>Nutrition - SAM</t>
  </si>
  <si>
    <t>Severe Acute Malnutrition Rate</t>
  </si>
  <si>
    <t>Proportion of discharged children who recovered from SAM treatment in OTP/SC</t>
  </si>
  <si>
    <t>Total # of children aged 6
59 months with SAM admitted into treatment
who are discharged as recovered</t>
  </si>
  <si>
    <t>Total # of children aged 6
59 months discharged</t>
  </si>
  <si>
    <t>Total # of children aged 6
59 months with SAM admitted into treatment
who are discharged as recovered/Total # of children aged 6
59 months dischargedx100</t>
  </si>
  <si>
    <t>ONA/DHIS2</t>
  </si>
  <si>
    <t>Outcome A: Improved access to, and use of, quality essential health and nutrition services</t>
  </si>
  <si>
    <t>Maternal Health - FP</t>
  </si>
  <si>
    <t>% of women in catchment areas supported by Better Lives using modern contraception.</t>
  </si>
  <si>
    <t>Proportion of women aged 15-49 years using modern contraception (new ) in better live catchment area</t>
  </si>
  <si>
    <t>Number of women aged 15-49 years using modern contraception method in Better live catchment area.</t>
  </si>
  <si>
    <t>Estimated Population 15-49 years female (WCBA) in Better live catchment area.</t>
  </si>
  <si>
    <t>Number of women aged 15-49 years using modern contraception method in Better live catchment area./Estimated Population 15-49 years female (WCBA) in Better live catchment area.)×100</t>
  </si>
  <si>
    <t>Agreed</t>
  </si>
  <si>
    <t>Maternal Health - ANC</t>
  </si>
  <si>
    <r>
      <t>Proportion of antenatal clients seen for the 4</t>
    </r>
    <r>
      <rPr>
        <vertAlign val="superscript"/>
        <sz val="9"/>
        <rFont val="Verdana"/>
        <family val="2"/>
      </rPr>
      <t>th</t>
    </r>
    <r>
      <rPr>
        <sz val="9"/>
        <rFont val="Verdana"/>
        <family val="2"/>
      </rPr>
      <t xml:space="preserve"> visit by skilled personnel, of estimated pregnant population in catchment areas of Better Lives supported facilities/Antenatal Client 4th visit coverage</t>
    </r>
  </si>
  <si>
    <t>Proportion of antenatal clients seen for 4th visit of estimated pregnant population in catchment areas of Better Lives supported facilities/The indicator measures the percentage of women aged 15 to 49 with a live birth who received antenatal care at least four times during pregnancy</t>
  </si>
  <si>
    <t>Antenatal Client 4th visit</t>
  </si>
  <si>
    <t>Estimated Population of Pregnant women in catchment areas of Better Lives supported facilities</t>
  </si>
  <si>
    <t>Antenatal Client 4th visit/Estimated Population of Pregnant women in catchment areas of Better Lives supported facilities</t>
  </si>
  <si>
    <t>Maternal Health - Delivery</t>
  </si>
  <si>
    <t>Skilled attendance at birth - % of deliveries in Better Lives supported areas attended by skilled health personnel./Skilled birth attendant delivery rate</t>
  </si>
  <si>
    <t>Proportion of deliveries carried out by skilled birth attendants in facilities in Better Lives supported areas</t>
  </si>
  <si>
    <t>Actual Deliveries by skilled birth attendant at health facility in Better Lives supported areas</t>
  </si>
  <si>
    <t>Number of expected Deliveries in facility (sum) in Better Lives supported areas</t>
  </si>
  <si>
    <t>Actual Deliveries by skilled birth attendant at health facility in Better Lives supported areas/ Number of expected Deliveries (Sum) in Better Lives supported areas)×100</t>
  </si>
  <si>
    <t>Immunisation - coverage:</t>
  </si>
  <si>
    <t>proportion of children in catchment areas of Better Lives supported facilities vaccinated with the third dose of pentavalent vaccine/Pentavalent 3rd dose coverage (0 - 11 m)</t>
  </si>
  <si>
    <t>Proportion of infants (0-11 m) who received Pentavalent vaccine 3rd dose in catchment areas of Better Lives supported facilities</t>
  </si>
  <si>
    <t>Pentavalent 3rd doses (0-11 m) in catchment areas of Better Lives supported facilities</t>
  </si>
  <si>
    <t>Estimated Population of 0-11 months children in catchment areas of Better Lives supported facilities</t>
  </si>
  <si>
    <t>Pentavalent 3rd doses (0-11 m) in catchment areas of Better Lives supported facilities/Estimated Population of 0-11 months children in catchment areas of Better Lives supported facilities×100%</t>
  </si>
  <si>
    <t>Severe acute malnutrition – proportion of discharged children who recovered from SAM treatment in OTP/SC</t>
  </si>
  <si>
    <t xml:space="preserve">Hospital / HC
- Outpatient
</t>
  </si>
  <si>
    <t xml:space="preserve">Utilisation and access – proportion of population in the catchment areas of Better Lives supported facilities using OPD services/Outpatient Utilisation rate - all </t>
  </si>
  <si>
    <t>Rate at which the population uses Outpatient services in the catchment areas of Better Lives supported facilities</t>
  </si>
  <si>
    <t>The number of all Outpatient visits -  in the catchment areas of Better Lives supported facilities</t>
  </si>
  <si>
    <t>Estimated Population in the catchment areas of Better Lives supported facilities</t>
  </si>
  <si>
    <t>The number of Outpatient visits -  in the catchment areas of Better Lives supported facilities/Estimated Population in the catchment areas of Better Lives supported facilities*100</t>
  </si>
  <si>
    <t>Outcome B: Improve climate resilience of health system</t>
  </si>
  <si>
    <t>Number of people with improved climate resilience [ICF4]/Number of facilities with improved climate resilience</t>
  </si>
  <si>
    <t>Number of people in Better Live catchment areas supported with climate resilience activities</t>
  </si>
  <si>
    <t>N/A</t>
  </si>
  <si>
    <t xml:space="preserve">This will be based on the number of facilities provided with support like Solar energey, water, sanitation and hygiene </t>
  </si>
  <si>
    <t>Program reports/Supervison visits reports or assessment reports</t>
  </si>
  <si>
    <t>Output 1: Health facilities deliver quality reproductive maternal healthcare and nutrition services, including family planning, to women of childbearing age</t>
  </si>
  <si>
    <t>Number of Better Lives supported health facilities providing contraceptive services</t>
  </si>
  <si>
    <t>Number of antenatal clients seen for the 1st visit before 12 weeks of pregnancy/"Antenatal Client 1st visit
- before 12 weeks"</t>
  </si>
  <si>
    <t>Antenatal care visits seen in the first trimester</t>
  </si>
  <si>
    <t xml:space="preserve">Number of deliveries assisted by skilled birth attendants at Better Lives supported health facilities/Delivery by Skilled birth attendant </t>
  </si>
  <si>
    <t xml:space="preserve">Number  of deliveries carried out by skilled birth attendants in facility in the catchment areas of Better Lives </t>
  </si>
  <si>
    <t>Maternal Health - Postpartum</t>
  </si>
  <si>
    <t>Number of women who received post-natal care (PNC) within 48 hours of childbirth.</t>
  </si>
  <si>
    <t>Number of postnatal mothers who received a checkup within 48 hours of delivery</t>
  </si>
  <si>
    <t>Postnatal 1st Visit new mother (0-48 hrs)</t>
  </si>
  <si>
    <t xml:space="preserve">HRH
</t>
  </si>
  <si>
    <t>Number of facility-based staff and community health care workers that are trained in Maternal and Newborn Care in the targeted Better Lives health facilities.</t>
  </si>
  <si>
    <t>community health workers trained in the Better Lives areas and supporting facilities</t>
  </si>
  <si>
    <t>Output 2: Health facilities deliver quality essential package of services to children under 5</t>
  </si>
  <si>
    <t>Immunisation - DOR</t>
  </si>
  <si>
    <t>Dropout rate between infants receiving the 1st dose (penta 1) of pentavalent vaccine and the 3rd dose (penta 3)/Dropout rate Pentavalant 1st dose to Pentavalent 3rd dose</t>
  </si>
  <si>
    <t>Proportion of infants who received Pentavalent 1st dose but not Pentavalent 3rd dose</t>
  </si>
  <si>
    <t>Pentavalent 1st doses (0 - 11 m) minus Pentavalent 3rd doses (0 - 11 m)</t>
  </si>
  <si>
    <t>Penta 1st doses (0 - 11 m)</t>
  </si>
  <si>
    <t>Pentavalent 1st doses (0 - 11 m) minus Pentavalent 3rd doses (0 - 11 m)/Penta 1st doses (0 - 11 m)*100</t>
  </si>
  <si>
    <t>Number of children disaggregated by gender, aged 6-59, months with severe acute malnutrition who receive treatment.</t>
  </si>
  <si>
    <t xml:space="preserve">  # of male and female children ( 6-59 months)  with severe acute malnutrition  who receive treatment</t>
  </si>
  <si>
    <t>Child Health - IMCI</t>
  </si>
  <si>
    <t>Number of children (0-59 months) with diarrhoea treated with oral rehydration solution (ORS) and Zinc sulphate, disaggregated by age and gender/Number of Diarrhoea treatment of (0-59 Children) with ORS + Zinc</t>
  </si>
  <si>
    <t xml:space="preserve">Child with diarrhoea (0-59 months) treated with ORS + Zinc  in the catchment areas of Better Lives supported facilities </t>
  </si>
  <si>
    <t xml:space="preserve">Number of children 0-59 months with Pneumonia treated with Amoxicillin </t>
  </si>
  <si>
    <t>Number of children (0-59 m) with pneumonia treated with Amoxicillin</t>
  </si>
  <si>
    <t>Output 3: Health facilities deliver quality curative services</t>
  </si>
  <si>
    <t>Number of people using OPD services at Better Lives supported health facilities (disaggregated by age and gender)</t>
  </si>
  <si>
    <t>The number of Outpatient visits -  in the catchment areas of Better Lives supported facilities</t>
  </si>
  <si>
    <t>Essential Medicines (for all items listed under Essential Medicines)</t>
  </si>
  <si>
    <t xml:space="preserve">Proportion of facilities that report essential tracer medicine stockouts/Proportion of health facilities with at least 80% availability of selected tracer medicines and medical supplies </t>
  </si>
  <si>
    <t xml:space="preserve">All eligible facilities that are stocking pharmaceutical supplies and can measure tracer items. </t>
  </si>
  <si>
    <t>Number of health facilities with at least 80% availability of selected tracer medicines and medical supplies  in the catchment areas of Better Lives supported facilities</t>
  </si>
  <si>
    <t>Number of facilities in the catchment areas of Better Lives supported areas</t>
  </si>
  <si>
    <t>Number of health facilities with at least 80% availability of selected tracer medicines and medical supplies  in the catchment areas of Better Lives supported facilities/Number of facilities in the catchment areas of Better Lives supported areas*100</t>
  </si>
  <si>
    <t>DHIS2/HMIS but from mid-2025 we might use the E-LMIS</t>
  </si>
  <si>
    <t>Proportion of targeted health facilities with appropriate staffing complement and staff available</t>
  </si>
  <si>
    <t>Not to be collected</t>
  </si>
  <si>
    <t>Output 4: Parents, caregivers, children, and pregnant women receive support intended to enhance healthcare practices</t>
  </si>
  <si>
    <t>Nutrition - Vit A / Micronutrient</t>
  </si>
  <si>
    <t>Number of primary caregivers of children aged 0-23 months who received IYCF counselling</t>
  </si>
  <si>
    <r>
      <rPr>
        <sz val="9"/>
        <color rgb="FF000000"/>
        <rFont val="Verdana"/>
        <family val="2"/>
      </rPr>
      <t>Proportion of women interviewed in ANC who know at least three danger signs of newb</t>
    </r>
    <r>
      <rPr>
        <sz val="9"/>
        <color rgb="FFFF0000"/>
        <rFont val="Verdana"/>
        <family val="2"/>
      </rPr>
      <t>orn complications</t>
    </r>
  </si>
  <si>
    <t>This indicator will measure the number of women who understand complications that would lead them to access healthcare.</t>
  </si>
  <si>
    <t>Number of pregnant women in the Better Lives catchment population</t>
  </si>
  <si>
    <t>Women of child bearring age</t>
  </si>
  <si>
    <t xml:space="preserve">Number of pregnant women accessing ANC services in BL facilities divided by the number of women of child bearing age in the same catchment populations. </t>
  </si>
  <si>
    <t>This will be included in the  TPM on quaterly basis and focused on the region planned for the period</t>
  </si>
  <si>
    <t>Output 5: Enhanced reporting and supervision of service delivery</t>
  </si>
  <si>
    <t>Monitoring and Reporting</t>
  </si>
  <si>
    <t>Proportion of facilities submitting timely and complete HMIS reports in the  DHIS II</t>
  </si>
  <si>
    <t>Actual reports submitted on timely and complete on the DHIS2 by facilities in the catchment areas of Better Lives supported facilities</t>
  </si>
  <si>
    <t>Expected reports on DHIS2 by facilities in the catchment areas of Better Lives supported facilities</t>
  </si>
  <si>
    <t>Actual reports submitted on timely and complete on the DHIS2 by facilities in the catchment areas of Better Lives supported facilities/Expected reports on DHIS2 by facilities in the catchment areas of Better Lives supported facilities *100</t>
  </si>
  <si>
    <t>HSS/M&amp;E</t>
  </si>
  <si>
    <t>Number of joint supportive supervision visits conducted in the supported facilities, between the MoH, UNICEF and implementing partners.</t>
  </si>
  <si>
    <r>
      <t>% of Better</t>
    </r>
    <r>
      <rPr>
        <i/>
        <sz val="9"/>
        <color theme="1"/>
        <rFont val="Verdana"/>
        <family val="2"/>
      </rPr>
      <t xml:space="preserve"> </t>
    </r>
    <r>
      <rPr>
        <sz val="9"/>
        <color theme="1"/>
        <rFont val="Verdana"/>
        <family val="2"/>
      </rPr>
      <t>Lives supported facilities that have implemented recommendations from the previous</t>
    </r>
    <r>
      <rPr>
        <sz val="9"/>
        <color rgb="FF00B0F0"/>
        <rFont val="Verdana"/>
        <family val="2"/>
      </rPr>
      <t xml:space="preserve"> </t>
    </r>
    <r>
      <rPr>
        <sz val="9"/>
        <color theme="1"/>
        <rFont val="Verdana"/>
        <family val="2"/>
      </rPr>
      <t>integrated supportive supervision visits</t>
    </r>
  </si>
  <si>
    <r>
      <t>Number of Better</t>
    </r>
    <r>
      <rPr>
        <i/>
        <sz val="9"/>
        <color theme="1"/>
        <rFont val="Verdana"/>
        <family val="2"/>
      </rPr>
      <t xml:space="preserve"> </t>
    </r>
    <r>
      <rPr>
        <sz val="9"/>
        <color theme="1"/>
        <rFont val="Verdana"/>
        <family val="2"/>
      </rPr>
      <t>Lives supported facilities that have implemented recommendations from the previous</t>
    </r>
    <r>
      <rPr>
        <sz val="9"/>
        <color rgb="FF00B0F0"/>
        <rFont val="Verdana"/>
        <family val="2"/>
      </rPr>
      <t xml:space="preserve"> </t>
    </r>
    <r>
      <rPr>
        <sz val="9"/>
        <color theme="1"/>
        <rFont val="Verdana"/>
        <family val="2"/>
      </rPr>
      <t>integrated supportive supervision visits</t>
    </r>
  </si>
  <si>
    <r>
      <t>Number of Better</t>
    </r>
    <r>
      <rPr>
        <i/>
        <sz val="9"/>
        <color theme="1"/>
        <rFont val="Verdana"/>
        <family val="2"/>
      </rPr>
      <t xml:space="preserve"> </t>
    </r>
    <r>
      <rPr>
        <sz val="9"/>
        <color theme="1"/>
        <rFont val="Verdana"/>
        <family val="2"/>
      </rPr>
      <t>Lives supported facilities visited for</t>
    </r>
    <r>
      <rPr>
        <sz val="9"/>
        <color rgb="FF00B0F0"/>
        <rFont val="Verdana"/>
        <family val="2"/>
      </rPr>
      <t xml:space="preserve"> </t>
    </r>
    <r>
      <rPr>
        <sz val="9"/>
        <color theme="1"/>
        <rFont val="Verdana"/>
        <family val="2"/>
      </rPr>
      <t>integrated supportive supervision visits</t>
    </r>
  </si>
  <si>
    <r>
      <rPr>
        <sz val="9"/>
        <color rgb="FF000000"/>
        <rFont val="Verdana"/>
        <family val="2"/>
      </rPr>
      <t>Number of Better</t>
    </r>
    <r>
      <rPr>
        <i/>
        <sz val="9"/>
        <color rgb="FF000000"/>
        <rFont val="Verdana"/>
        <family val="2"/>
      </rPr>
      <t xml:space="preserve"> </t>
    </r>
    <r>
      <rPr>
        <sz val="9"/>
        <color rgb="FF000000"/>
        <rFont val="Verdana"/>
        <family val="2"/>
      </rPr>
      <t>Lives supported facilities that have implemented recommendations from the previous</t>
    </r>
    <r>
      <rPr>
        <sz val="9"/>
        <color rgb="FF00B0F0"/>
        <rFont val="Verdana"/>
        <family val="2"/>
      </rPr>
      <t xml:space="preserve"> </t>
    </r>
    <r>
      <rPr>
        <sz val="9"/>
        <color rgb="FF000000"/>
        <rFont val="Verdana"/>
        <family val="2"/>
      </rPr>
      <t>integrated supportive supervision visits/Number of Better Lives supported facilities visited for integrated supportive supervision visits *100</t>
    </r>
  </si>
  <si>
    <t>Output 6: Support to improving climate resilience of health services delivered</t>
  </si>
  <si>
    <t>UNICEF and partner reports</t>
  </si>
  <si>
    <t xml:space="preserve">Number of health care facilities assessed and provided with climate resilient energy support </t>
  </si>
  <si>
    <t>The specific numbner of facilities assessed and provided with climate resilient services. Current targeted are 87</t>
  </si>
  <si>
    <t>Use this change log to record all changes to the logframe over the life of the project.</t>
  </si>
  <si>
    <t>ID</t>
  </si>
  <si>
    <t>LOGFRAME SECTION</t>
  </si>
  <si>
    <t>DETAILS OF CHANGE</t>
  </si>
  <si>
    <t>AUTHOR</t>
  </si>
  <si>
    <t>DATE</t>
  </si>
  <si>
    <t>Impact Indicators</t>
  </si>
  <si>
    <t>Impact Indicator 1: Maternal mortality ratio</t>
  </si>
  <si>
    <t>No change</t>
  </si>
  <si>
    <t> Impact Indicator 2: Under five mortality rate</t>
  </si>
  <si>
    <t>Impact Indicator 3: Severe Acute Malnutrition Rate</t>
  </si>
  <si>
    <t>Outcome Indicators</t>
  </si>
  <si>
    <r>
      <rPr>
        <b/>
        <i/>
        <sz val="10"/>
        <rFont val="Arial"/>
        <family val="2"/>
      </rPr>
      <t>OUTCOME A:</t>
    </r>
    <r>
      <rPr>
        <i/>
        <sz val="10"/>
        <rFont val="Arial"/>
        <family val="2"/>
      </rPr>
      <t xml:space="preserve"> Improved access to, and use of, quality essential health and nutrition services</t>
    </r>
  </si>
  <si>
    <r>
      <t xml:space="preserve">This is at a lower causal level than current formulation of Output 1. Propose a clearer structure where Outputs relate to delivery of services, and outcome to access </t>
    </r>
    <r>
      <rPr>
        <u/>
        <sz val="11"/>
        <rFont val="Calibri"/>
        <family val="2"/>
      </rPr>
      <t>and use</t>
    </r>
    <r>
      <rPr>
        <sz val="11"/>
        <rFont val="Calibri"/>
        <family val="2"/>
      </rPr>
      <t xml:space="preserve">.
This is at a lower causal level than current formulation of Output 1. Propose a clearer structure where Outputs relate to delivery of services, and outcome to access and use.
There is currently no outcome (or outcome indicators) related to improving health sector stewardship and systems. This reflects the reduced ambition of the programme in this area but an additional outcome is required to reflect climate resilience objectives.
</t>
    </r>
    <r>
      <rPr>
        <b/>
        <sz val="11"/>
        <rFont val="Calibri"/>
        <family val="2"/>
      </rPr>
      <t>Noting the above and to incorporate partners' comments, the overall  indicator was changed from: Improved access to quality essential health and nutrition services to Improved access to, and use of, quality essential health and nutrition services</t>
    </r>
    <r>
      <rPr>
        <sz val="11"/>
        <rFont val="Calibri"/>
        <family val="2"/>
      </rPr>
      <t xml:space="preserve">
All of the outcome indicators are defined as proportions, rather than absolute numbers. This is meaningful at this level if the denominator is the population served by a facility but this depends on being able to make accurate estimates of population served by a health facility and the possible effects of population displacement.</t>
    </r>
  </si>
  <si>
    <t>Caroline Mwangi</t>
  </si>
  <si>
    <t>Outcome A.1 % of women in catchment areas supported by Better Lives using modern contraception.</t>
  </si>
  <si>
    <t>Changed from: Family Planning - % of health facilities that provide contraceptive services in Better Lives supported areas, in collaboration with UNFPA. 
Considerations made for change: This is a measure of service availability so does not belong at this level. Need also to know how many people are supplied with contraceptive services, and what number/proportion of the population are using them.</t>
  </si>
  <si>
    <r>
      <t>Outcome Indicator A.2: Antenatal Care (ANC) coverage – Proportion of antenatal clients seen for the 4</t>
    </r>
    <r>
      <rPr>
        <vertAlign val="superscript"/>
        <sz val="11"/>
        <rFont val="Calibri"/>
        <family val="2"/>
      </rPr>
      <t>th</t>
    </r>
    <r>
      <rPr>
        <sz val="11"/>
        <rFont val="Calibri"/>
        <family val="2"/>
      </rPr>
      <t xml:space="preserve"> visit by skilled personnel, of estimated pregnant population in catchment areas of Better Lives supported facilities</t>
    </r>
  </si>
  <si>
    <t>Remains the same: Antenatal Care (ANC) coverage – Proportion of antenatal clients seen for the 4th visit by skilled personnel, of estimated pregnant population in Better Lives supported health facilities.
If use proportionate measure, need to clarify that denominator is estimated number of pregnant women in the target population. 
Appropriate to include proportionate measures of ANC4 as outcome measure and ANC1 numbers as output measure because ANC4 also requires behavioural change
Other considerations: Possible to report as data is available in DHIS2. Although its important to agree on the population to use for the denominator</t>
  </si>
  <si>
    <t>Outcome Indicator A.3: Skilled attendance at birth - % of deliveries in Better Lives supported areas attended by skilled health personnel.</t>
  </si>
  <si>
    <t> Changed from: Skilled attendance at birth - % of deliveries attended by skilled health personnel in Better Lives healthcare facilities.
Denominator should be estimated number of births in the target population. Output 1.3 measures attended deliveries at facilities.</t>
  </si>
  <si>
    <t>Outcome Indicator A.4: Immunisation coverage: proportion of children in catchment areas of Better Lives supported facilities vaccinated with the third dose of pentavalent vaccine</t>
  </si>
  <si>
    <t xml:space="preserve">Changed from: Immunisation coverage – Proportion of children vaccinated with the third dose of pentavalent vaccine
If use proportionate measure, need to clarify that denominator is number of children in the target population.
The target population to allow for determination of the denominator needs to be defined. 
</t>
  </si>
  <si>
    <t>Outcome Indicator A.5: Severe acute malnutrition – proportion of discharged children who recovered from SAM treatment in OTP/SC</t>
  </si>
  <si>
    <t xml:space="preserve">No change. 
This is a measure of the effectiveness of treatment for SAM (included in DHIS II). A low number treated (Output 2.2) but with high effectiveness would score well Note that efforts need to continue in communities to identify and treat children with SAM whilst recognising that those managed are only a small proportion of the population. </t>
  </si>
  <si>
    <t xml:space="preserve">Outcome Indicator A.6: Utilisation and access – proportion of population in the catchment areas of Better Lives supported facilities using OPD services </t>
  </si>
  <si>
    <t>Changed from: Utilisation and access – Health facility utilisation rate.  
To support measurement, there is need to define proportion of the population and the type of service we are measuring. 
It is best if we use OPD service which will be a good indicator.
e.g. Number of people/Proportion of population with adequate access to primary health care services (OPD services) provided in better live supported facilities</t>
  </si>
  <si>
    <t>OUTCOME B: Improve climate resilience of health system</t>
  </si>
  <si>
    <t>Outcome indicator to reflect climate change resilience objective. Improved resilience (outcome) should lead to improved health and nutrition status (impact), so no additional impact indicator required.
Indicator updated as: Number of people served by health facilities with improved access to clean energy(ICF2)</t>
  </si>
  <si>
    <t>Changed from: Women of childbearing age access and utilize quality RMNCAH and nutrition services including family planning - which was at a higher level in the causal pathway than the Outcome. Redefined to relate to services delivered</t>
  </si>
  <si>
    <t>Output Indicator 1.1: Number of Better Lives supported health facilities providing contraceptive services</t>
  </si>
  <si>
    <t xml:space="preserve">Changed from: Number of health facilities providing contraceptive services in Better Lives supported areas, in collaboration with UNFPA. </t>
  </si>
  <si>
    <t>Output Indicator 1.2: Number of antenatal clients seen for the 1st visit before 12 weeks of pregnancy</t>
  </si>
  <si>
    <t>Changed from: Proportion/number of antenatal clients seen for the 1st visit before 12 weeks of pregnancy
Outputs to be defined in terms of numbers, outcomes as proportion of target population</t>
  </si>
  <si>
    <t>Output Indicator 1.3: Number of deliveries assisted by skilled birth attendants at Better Lives supported health facilities.</t>
  </si>
  <si>
    <t>Output Indicator 1.4: Number of women who received post-natal care (PNC) within 48 hours of childbirth.</t>
  </si>
  <si>
    <t>Output Indicator 1.5: Number of facility-based staff and community health care workers that are trained in Maternal and Newborn Care in the targeted Better Lives health facilities.</t>
  </si>
  <si>
    <t>Moved from 3.1</t>
  </si>
  <si>
    <r>
      <t xml:space="preserve">Changed from: Children under five have access to an essential package of health services to reduce morbidity and mortality from malnutrition and main childhood illnesses like Malaria, pneumonia, diarrhoea, and measles
Contents of essential package still to be confirmed.
Prior consideration is number/proportion of health facilities that have staff, skills and supplies to deliver the essential package
</t>
    </r>
    <r>
      <rPr>
        <b/>
        <sz val="10"/>
        <rFont val="Arial"/>
        <family val="2"/>
      </rPr>
      <t>[Measurement is provided by related indicators listed below: all should be disaggregated by age and gender]</t>
    </r>
  </si>
  <si>
    <t>Output Indicator 2.1: Dropout rate between infants receiving the 1st dose (penta 1) of pentavalent vaccine and the 3rd dose (penta 3)</t>
  </si>
  <si>
    <t>Output Indicator 2.2: Number of children disaggregated by gender, aged 6-59, months with severe acute malnutrition who receive treatment.</t>
  </si>
  <si>
    <t>Output Indicator 2.3: Number of children (0-59 months) with diarrhoea treated with oral rehydration solution (ORS) and Zinc sulphate, disaggregated by age and gender.</t>
  </si>
  <si>
    <t>No change
If incidence of diarrhoea falls but treatment proportion unchanged, this will show fall but still appropriate as output measure</t>
  </si>
  <si>
    <t xml:space="preserve">Output Indicator 2.4: Number of children 0-59 months with Pneumonia treated with Amoxicillin </t>
  </si>
  <si>
    <t>Changed from: Proportion of children 0-59 months with malaria treated with Amoxicillin; Proportion of children 0-59 months with Pneumonia treated with Amoxicillin  
Proposed outputs should be numbers treated. Proportions of children in population with diseases would be outcome measure</t>
  </si>
  <si>
    <t>Output 3: People are accessing quality curative health services.</t>
  </si>
  <si>
    <t>No change
“Access” should be higher in the causal pathway
Indicators partially cover resources required to deliver (quality) services and do not relate to access
Should include an indicator of the numbers of people accessing services, and of community/client satisfaction with services available/delivered (including in relation to use of competing/complementary private services)
Output 3 should measure capacity of facilities to deliver services</t>
  </si>
  <si>
    <t>Output indicator 3.1: Number of people using OPD services at Better Lives supported health facilities (disaggregated by age and gender)</t>
  </si>
  <si>
    <t>Indicator added to reflect an indicator of aggregate services delivered</t>
  </si>
  <si>
    <t>Output Indicator 3.2: Proportion of facilities that report essential tracer medicine stockouts</t>
  </si>
  <si>
    <r>
      <t xml:space="preserve">Changed from: Forecasting accuracy: Proportion of health facilities timely reporting stock status in the LMIS  
The change was as a result of High forecasting accuracy could be combined with severe stock shortages (if supply system disrupted). Indicator should be moved to Output 5 (quality of reporting), and replaced with an appropriate indicator of stock availability. Therefore, final indicator agreed on is </t>
    </r>
    <r>
      <rPr>
        <b/>
        <sz val="10"/>
        <rFont val="Arial"/>
        <family val="2"/>
      </rPr>
      <t>Proportion of facilities that report essential tracer medicine stockouts</t>
    </r>
    <r>
      <rPr>
        <sz val="10"/>
        <rFont val="Arial"/>
        <family val="2"/>
      </rPr>
      <t xml:space="preserve">
</t>
    </r>
    <r>
      <rPr>
        <b/>
        <i/>
        <sz val="10"/>
        <rFont val="Arial"/>
        <family val="2"/>
      </rPr>
      <t xml:space="preserve">Denominator: Number of health facilities visited, or reported in LMIS:
Diagnostic Tracer Items to be determined: e.g. Amoxicillin </t>
    </r>
  </si>
  <si>
    <t>Output indicator 3.3: Proportion of targeted health facilities with appropriate staffing complement and staff available</t>
  </si>
  <si>
    <t>This is a new indicator added to ensure reporting against staffin. However, following various discussions with UNICEF, health authorities and partners, the indicator was found not to be feasible to collect data and in any case, funding decline would not allow for recruitment of additional staff. It was recommended that partners work with the available staff per facility and ensure that these contribute to as much cost-effciiency as possible (e.g., the health nurses also provide family planning services and nutrition for a more integrated approach)</t>
  </si>
  <si>
    <t xml:space="preserve">Changed from: Parents, caregivers, children, and pregnant women receive support intended to enhance healthcare practices. </t>
  </si>
  <si>
    <t>Output Indicator 4.1: Number of primary caregivers of children aged 0-23 months who received IYCF counselling</t>
  </si>
  <si>
    <t>Output Indicator 4.2: Proportion of women interviewed in ANC who know at least three danger signs of newborn complications</t>
  </si>
  <si>
    <t xml:space="preserve">Changed from: Number of women interviewed in ANC who know at least 3 danger signs of newborn complications as Proportion of women interviewed who know danger signs would be better indication of knowledge
Collection of data for this indicator will require close collaboration with TPM Data collection (that includes client satisfation surveys) and Baseline Assessment data collaction elements. Downstream partners to also consider options to support more regular data collection. </t>
  </si>
  <si>
    <t xml:space="preserve">Changed from: The MOH and partners have enhanced capacity to deliver, monitor and report on services towards strengthening the quality of health systems.
The indicators relate mainly to the capacity of facilities, the phrasing of the Output relates to capacity of MOH and partners. The latter is mainly outside the scope of Better Lives so propose narrowing this to focus on the main issues that the programme is addressing. 
The proposed indicators do not address some wider system and stewardship issues (e.g. referral, HR systems etc.) whose importance was stressed in the workshop – but these should be considered as assumptions since not addressed by the programme. </t>
  </si>
  <si>
    <t>Output Indicator 5.1: Proportion of facilities submitting timely and complete HMIS reports in the  DHIS II</t>
  </si>
  <si>
    <r>
      <t xml:space="preserve">Changed from: Proportion of facilities supported to improve reporting that submit timely and complete HMIS reports against the DHIS II as the standard of measurement - because this is a measure of effectiveness of support, but a better measure of facility reporting capacity is the proportion of facilities submitting timely and complete HMIS reports. </t>
    </r>
    <r>
      <rPr>
        <b/>
        <sz val="10"/>
        <rFont val="Arial"/>
        <family val="2"/>
      </rPr>
      <t xml:space="preserve">Numbers provided with support would be appropriate process indicator </t>
    </r>
  </si>
  <si>
    <t>Output Indicator 5.2: Number of joint supportive supervision visits conducted in the supported facilities, between the MoH, UNICEF and implementing partners.</t>
  </si>
  <si>
    <r>
      <t xml:space="preserve">Output Indicator 5.3: </t>
    </r>
    <r>
      <rPr>
        <sz val="11"/>
        <rFont val="Calibri"/>
        <family val="2"/>
      </rPr>
      <t>% of Better</t>
    </r>
    <r>
      <rPr>
        <i/>
        <sz val="11"/>
        <rFont val="Calibri"/>
        <family val="2"/>
      </rPr>
      <t xml:space="preserve"> </t>
    </r>
    <r>
      <rPr>
        <sz val="11"/>
        <rFont val="Calibri"/>
        <family val="2"/>
      </rPr>
      <t>Lives supported facilities that have implemented recommendations from the previous</t>
    </r>
    <r>
      <rPr>
        <sz val="11"/>
        <color rgb="FF00B0F0"/>
        <rFont val="Calibri"/>
        <family val="2"/>
      </rPr>
      <t xml:space="preserve"> </t>
    </r>
    <r>
      <rPr>
        <sz val="11"/>
        <rFont val="Calibri"/>
        <family val="2"/>
      </rPr>
      <t>integrated supportive supervision visits</t>
    </r>
  </si>
  <si>
    <t xml:space="preserve">No change. However, the indicator will require a clear operational definition of “actioned feedback” throughout the implementatio process. </t>
  </si>
  <si>
    <t>New indicators included</t>
  </si>
  <si>
    <t>Output indicator 6.1: Number of people supported to better adapt to the effects of climate change [ICF1]</t>
  </si>
  <si>
    <t>Agreed that this indicator would instead be reported at outcome level</t>
  </si>
  <si>
    <t>Output Indicator 6.2: Number of facilities in programme areas that are assessed for climate resilient support</t>
  </si>
  <si>
    <t>New indicator included</t>
  </si>
  <si>
    <t>Please refer to the Guidance Notes tab for advice on completing the various fields in the logframe.</t>
  </si>
  <si>
    <t>Please refer to the Results Framework Prof Guide for broader information on the logframe approach</t>
  </si>
  <si>
    <t>BETTER LIVES FOR SOMALI WOMEN AND CHILDREN LOGICAL FRAMEWORK - APRIL 2024 - MARCH 2025</t>
  </si>
  <si>
    <t>Impact Indicator 1</t>
  </si>
  <si>
    <t>Baseline</t>
  </si>
  <si>
    <t>Assumptions</t>
  </si>
  <si>
    <t>Improved health and nutrition status for vulnerable Somalis</t>
  </si>
  <si>
    <t>Planned</t>
  </si>
  <si>
    <t xml:space="preserve">These impact indicators will be measured through a bespoke Better Lives programme evaluation. Additional input will be provided through baseline assessment that will support understanding of the Better Lives catchment population figures. Data will be traingulated through the SHDS and MICS conducted by FGS and Somaliland. </t>
  </si>
  <si>
    <t>Achieved</t>
  </si>
  <si>
    <t>Source:</t>
  </si>
  <si>
    <t xml:space="preserve"> Better Lives programme evaluation conducted by OPM as the MEL adviser </t>
  </si>
  <si>
    <t>Impact Indicator 2</t>
  </si>
  <si>
    <t>Impact Indicator 3</t>
  </si>
  <si>
    <t>Outcome Indicator 1</t>
  </si>
  <si>
    <t>Target (National )-
EOP 2026</t>
  </si>
  <si>
    <t>Milestone-1 
(Apr - Sept 2024)</t>
  </si>
  <si>
    <t>Milestone-2 
(Oct 2024 - March 2025)</t>
  </si>
  <si>
    <t>Review Period (Milestone 1 and Milestone 2)
(April 2024 - March 2025)</t>
  </si>
  <si>
    <t>Milestone-3 
(Apr - Sept 2025)</t>
  </si>
  <si>
    <t>Milestone-4 
(Oct 2025 - March 2026)</t>
  </si>
  <si>
    <t>Milestone-5 
(Apr - Sept 2026)</t>
  </si>
  <si>
    <r>
      <rPr>
        <b/>
        <u/>
        <sz val="11"/>
        <rFont val="Calibri"/>
        <family val="2"/>
      </rPr>
      <t>OUTCOME A:</t>
    </r>
    <r>
      <rPr>
        <sz val="11"/>
        <rFont val="Calibri"/>
        <family val="2"/>
      </rPr>
      <t xml:space="preserve"> Improved access to, and use of, quality essential health and nutrition services</t>
    </r>
  </si>
  <si>
    <t> Work to extend coverage of essential services will bring them to vulnerable Somalis who would otherwise not receive them. 
Improving quality of care and tackling other barriers to uptake will increase utilisation of services and positive impact. 
Increased utilisation of quality care will reduce preventable death and morbidity. 
Health systems that focus on reducing overall vulnerability and developing specific system capacities are more resilient to climate change. 
Building core health system elements including government stewardship will strengthen value for money of delivery over the long-term. 
Strengthening district and community systems (not just national level) will increase resilience of investments. 
Stimulating increased domestic commitment to financing and evidence-based policy at all levels will contribute to sustainability. 
Working more closely with Government, including possibly financing through Government systems, will contribute to sustainability and stability.</t>
  </si>
  <si>
    <t>Outcome Indicator 2</t>
  </si>
  <si>
    <t>Proportion of antenatal clients seen for the 4th visit by skilled personnel, of estimated pregnant population in catchment areas of Better Lives supported facilities/ ANC-4th visit coverage</t>
  </si>
  <si>
    <t>Outcome Indicator 3</t>
  </si>
  <si>
    <t>Outcome Indicator 4</t>
  </si>
  <si>
    <t>Outcome Indicator 5</t>
  </si>
  <si>
    <t>Outcome Indicator 6</t>
  </si>
  <si>
    <t>Proportion of population in the catchment areas of Better Lives supported facilities using OPD services.</t>
  </si>
  <si>
    <t>0.38</t>
  </si>
  <si>
    <r>
      <rPr>
        <b/>
        <u/>
        <sz val="11"/>
        <rFont val="Calibri"/>
        <family val="2"/>
      </rPr>
      <t>OUTCOME B</t>
    </r>
    <r>
      <rPr>
        <b/>
        <sz val="11"/>
        <rFont val="Calibri"/>
        <family val="2"/>
      </rPr>
      <t>: Improve climate resilience of health system</t>
    </r>
  </si>
  <si>
    <t>Number of people served by health facilities with improved access to clean energy(ICF2)</t>
  </si>
  <si>
    <t xml:space="preserve">Number of consultations in the BL health facilities with improved access clean energy such as Solar powered fridges, Biogas etc. Consultation visits include OPD, ANC, PNC, SBA. Proportion of facilities with clean energy. </t>
  </si>
  <si>
    <t>TBD</t>
  </si>
  <si>
    <t>INPUTS (£)</t>
  </si>
  <si>
    <t>FCDO (£)</t>
  </si>
  <si>
    <t>Govt (£)</t>
  </si>
  <si>
    <t>INPUTS (HR)</t>
  </si>
  <si>
    <t>FCDO (FTEs)</t>
  </si>
  <si>
    <t>OUTPUT 1</t>
  </si>
  <si>
    <t>Output Indicator 1.1</t>
  </si>
  <si>
    <t>Health facilities deliver quality reproductive maternal healthcare and nutrition services, including family planning, to women of childbearing age</t>
  </si>
  <si>
    <t>Number of Better Lives supported health facilities providing contraceptive services </t>
  </si>
  <si>
    <t>Output Indicator 1.2</t>
  </si>
  <si>
    <t>Number of antenatal clients seen for the 1st visit before 12 weeks of pregnancy </t>
  </si>
  <si>
    <t>Work to extend coverage of essential services will bring them to vulnerable Somalis who would otherwise not receive them. 
Improving quality of care and tackling other barriers to uptake will increase utilisation of services and positive impact. 
Increased utilisation of quality care will reduce preventable death and morbidity. 
Health systems that focus on reducing overall vulnerability and developing specific system capacities are more resilient to climate change. 
Building core health system elements including government stewardship will strengthen value for money of delivery over the long-term. 
Strengthening district and community systems (not just national level) will increase resilience of investments. 
Stimulating increased domestic commitment to financing and evidence-based policy at all levels will contribute to sustainability. 
Working more closely with Government, including possibly financing through Government systems, will contribute to sustainability and stability.</t>
  </si>
  <si>
    <t>Output Indicator 1.3</t>
  </si>
  <si>
    <t>Number of deliveries assisted by skilled birth attendants at Better Lives supported health facilities.</t>
  </si>
  <si>
    <t>Output Indicator 1.4</t>
  </si>
  <si>
    <t>Output Indicator 1.5</t>
  </si>
  <si>
    <t xml:space="preserve">Source: </t>
  </si>
  <si>
    <t>Program reports/ Training reports/Supervison visits reports or assessment reports; UNICEF and partner project document reports; analysis during the quarterly review meetings; TPM verification exercises</t>
  </si>
  <si>
    <t>IMPACT WEIGHTING (40%)</t>
  </si>
  <si>
    <t>OUTPUT 2</t>
  </si>
  <si>
    <t>Output Indicator 2.1</t>
  </si>
  <si>
    <t>Health facilities deliver quality essential package of services to children under 5</t>
  </si>
  <si>
    <t>Dropout rate Pentavalant 1st dose to Pentavalent 3rd dose</t>
  </si>
  <si>
    <t>8.7%</t>
  </si>
  <si>
    <t>7.8%</t>
  </si>
  <si>
    <t>8.5%</t>
  </si>
  <si>
    <t>8.2%</t>
  </si>
  <si>
    <t>9.9%</t>
  </si>
  <si>
    <t>Output Indicator 2.3</t>
  </si>
  <si>
    <t>Output Indicator 2.4</t>
  </si>
  <si>
    <t>Number of children (0-59 months) with diarrhoea treated with oral rehydration solution (ORS) and Zinc sulphate, disaggregated by age. (Gender will be incoperated after discussion with the government)</t>
  </si>
  <si>
    <t>Output Indicator 2.5</t>
  </si>
  <si>
    <t>IMPACT WEIGHTING (20%)</t>
  </si>
  <si>
    <t>OUTPUT 3</t>
  </si>
  <si>
    <t>Output Indicator 3.1</t>
  </si>
  <si>
    <t>Health facilities deliver quality curative services</t>
  </si>
  <si>
    <t xml:space="preserve">Number of people using OPD services at Better Lives supported health facilities (disaggregated by age and gender)
</t>
  </si>
  <si>
    <t>Output Indicator 3.2</t>
  </si>
  <si>
    <t xml:space="preserve">Proportion of health facilities with at least 80% availability of selected tracer medicines and medical supplies </t>
  </si>
  <si>
    <t>DHIS2/HMIS, may use eLMIS once rolled out</t>
  </si>
  <si>
    <t>IMPACT WEIGHTING (10%)</t>
  </si>
  <si>
    <t>OUTPUT 4</t>
  </si>
  <si>
    <t>Output Indicator 4.1</t>
  </si>
  <si>
    <t>Parents, caregivers, children, and pregnant women receive support intended to enhance healthcare practices</t>
  </si>
  <si>
    <t xml:space="preserve">Number of primary caregivers of children aged 0-23 months who received IYCF counselling
</t>
  </si>
  <si>
    <t xml:space="preserve"> Improving quality of care and tackling other barriers to uptake will increase utilisation of services and positive impact. 
Increased utilisation of quality care will reduce preventable death and morbidity. </t>
  </si>
  <si>
    <t>Output Indicator 4.2</t>
  </si>
  <si>
    <t>Proportion of women interviewed in ANC who know at least three danger signs of newborn complications</t>
  </si>
  <si>
    <t xml:space="preserve">Improving quality of care and tackling other barriers to uptake will increase utilisation of services and positive impact. 
Increased utilisation of quality care will reduce preventable death and morbidity. </t>
  </si>
  <si>
    <t>Source: FCDO run Third party monitoring exercise (Dec 2024 to March 2025)</t>
  </si>
  <si>
    <t xml:space="preserve">This will be done through quick assessment, it can also be report on the supervision visits if we include in our questionaire </t>
  </si>
  <si>
    <t>IMPACT WEIGHTING (5%)</t>
  </si>
  <si>
    <t>OUTPUT 5</t>
  </si>
  <si>
    <t>Output Indicator 5.1</t>
  </si>
  <si>
    <t>Enhanced reporting and supervision of service delivery</t>
  </si>
  <si>
    <t xml:space="preserve">Proportion of facilities submitting timely and complete HMIS reports in the  DHIS II (RMNCH Form completeness)
</t>
  </si>
  <si>
    <t>Building core health system elements including government stewardship will strengthen value for money of delivery over the long-term. 
Strengthening district and community systems (not just national level) will increase resilience of investments.  </t>
  </si>
  <si>
    <t>Output Indicator 5.2</t>
  </si>
  <si>
    <t>IMPACT WEIGHTING (15%)</t>
  </si>
  <si>
    <t>Output Indicator 5.3</t>
  </si>
  <si>
    <t>% of Better Lives supported facilities that have implemented recommendations from the previous integrated supportive supervision visits</t>
  </si>
  <si>
    <t>Support to improving climate resilience of health services delivered</t>
  </si>
  <si>
    <t>Output Indicator 6.1</t>
  </si>
  <si>
    <t xml:space="preserve">Health systems that focus on reducing overall vulnerability and developing specific system capacities are more resilient to climate change. </t>
  </si>
  <si>
    <t>DHIS2/HMIS; UNICEF and partner specific reports</t>
  </si>
  <si>
    <t>Milestone 1</t>
  </si>
  <si>
    <t>Milestone 2</t>
  </si>
  <si>
    <t>Target (date)</t>
  </si>
  <si>
    <r>
      <rPr>
        <sz val="9"/>
        <color rgb="FF000000"/>
        <rFont val="Arial"/>
        <family val="2"/>
      </rPr>
      <t>Maternal mortality ratio/</t>
    </r>
    <r>
      <rPr>
        <sz val="9"/>
        <color rgb="FFFF0000"/>
        <rFont val="Arial"/>
        <family val="2"/>
      </rPr>
      <t>Institutional Maternal mortality ration</t>
    </r>
  </si>
  <si>
    <r>
      <rPr>
        <sz val="9"/>
        <color rgb="FF000000"/>
        <rFont val="Arial"/>
        <family val="2"/>
      </rPr>
      <t>Under five mortality rate/</t>
    </r>
    <r>
      <rPr>
        <sz val="9"/>
        <color rgb="FFFF0000"/>
        <rFont val="Arial"/>
        <family val="2"/>
      </rPr>
      <t>Institutional Child Mortality Rate in Facility</t>
    </r>
  </si>
  <si>
    <r>
      <rPr>
        <sz val="9"/>
        <color rgb="FF000000"/>
        <rFont val="Arial"/>
        <family val="2"/>
      </rPr>
      <t xml:space="preserve">Severe Acute Malnutrition Rate/ – </t>
    </r>
    <r>
      <rPr>
        <sz val="9"/>
        <color rgb="FFFF0000"/>
        <rFont val="Arial"/>
        <family val="2"/>
      </rPr>
      <t>proportion of discharged children who recovered from SAM treatment in OTP/SC</t>
    </r>
  </si>
  <si>
    <t>Target (National )</t>
  </si>
  <si>
    <t>Target (BRA )</t>
  </si>
  <si>
    <t>Target (Gedo )</t>
  </si>
  <si>
    <t>Target (Galgadud )</t>
  </si>
  <si>
    <t>Target (Galmudug )</t>
  </si>
  <si>
    <t>Target (Awdal )</t>
  </si>
  <si>
    <t>Target (Togdher )</t>
  </si>
  <si>
    <r>
      <rPr>
        <b/>
        <u/>
        <sz val="11"/>
        <rFont val="Calibri"/>
        <family val="2"/>
      </rPr>
      <t>OUTCOME B</t>
    </r>
    <r>
      <rPr>
        <sz val="11"/>
        <rFont val="Calibri"/>
        <family val="2"/>
      </rPr>
      <t>: Improve climate resilience of health system</t>
    </r>
  </si>
  <si>
    <t>Other (£)</t>
  </si>
  <si>
    <t>Total (£)</t>
  </si>
  <si>
    <t>FCDO SHARE (%)</t>
  </si>
  <si>
    <t>Target (Mudug )</t>
  </si>
  <si>
    <t xml:space="preserve">Target (date) </t>
  </si>
  <si>
    <t>Target (mudug )</t>
  </si>
  <si>
    <t>Program reports/ Training reports/Supervison visits reports or assessment reports</t>
  </si>
  <si>
    <t>4.5%</t>
  </si>
  <si>
    <t>8.1%</t>
  </si>
  <si>
    <t>IMPACT WEIGHTING (%)</t>
  </si>
  <si>
    <t>Output Indicator 3.3</t>
  </si>
  <si>
    <t>OUTPUT 6</t>
  </si>
  <si>
    <t>Percentage of energy requirements of all supported health care facilities that are met by electricity generated from renewable (solar) energy source</t>
  </si>
  <si>
    <t>Output Indicator 6.2</t>
  </si>
  <si>
    <t>GPS coordinates</t>
  </si>
  <si>
    <t>S/N</t>
  </si>
  <si>
    <t xml:space="preserve">Region </t>
  </si>
  <si>
    <t xml:space="preserve">District </t>
  </si>
  <si>
    <t xml:space="preserve">Name of the facility </t>
  </si>
  <si>
    <t>Longitude</t>
  </si>
  <si>
    <t xml:space="preserve">Latitude </t>
  </si>
  <si>
    <t>PESS District population at Facility catchment</t>
  </si>
  <si>
    <t>PESS District population at BL Facility catchment</t>
  </si>
  <si>
    <t>Under-1 catchment Population (3.8%)</t>
  </si>
  <si>
    <t>Under-5 catchment population (18%)</t>
  </si>
  <si>
    <t>Estimated catchment Pregnant women (4.5%)</t>
  </si>
  <si>
    <t>Expected Live births in the catchment (4%)</t>
  </si>
  <si>
    <t>WCBA catchment population (22%)</t>
  </si>
  <si>
    <t>Awdal</t>
  </si>
  <si>
    <t>Borama</t>
  </si>
  <si>
    <t>Central HC</t>
  </si>
  <si>
    <t>Shifo HC</t>
  </si>
  <si>
    <t>Sheed Dheer HC</t>
  </si>
  <si>
    <t>Qoorgaab HC</t>
  </si>
  <si>
    <t>SH Ali Jawhar HC</t>
  </si>
  <si>
    <t>Sh. Osman HC</t>
  </si>
  <si>
    <t>Borama Hospital</t>
  </si>
  <si>
    <t>Idhanka HC</t>
  </si>
  <si>
    <t>Quljeed HC</t>
  </si>
  <si>
    <t>Boon HC</t>
  </si>
  <si>
    <t xml:space="preserve">Zeila </t>
  </si>
  <si>
    <t>Hariirad HC</t>
  </si>
  <si>
    <t>Abdikadir HC</t>
  </si>
  <si>
    <t>Jidhi HC</t>
  </si>
  <si>
    <t>Fiqi Adan HC</t>
  </si>
  <si>
    <t>Zeila Hospital</t>
  </si>
  <si>
    <t>Lowyo'ado HC</t>
  </si>
  <si>
    <t>Togdheer</t>
  </si>
  <si>
    <t>Buroa</t>
  </si>
  <si>
    <t>Aden Saleban Health Center</t>
  </si>
  <si>
    <t>Bali-Dhig Health Center</t>
  </si>
  <si>
    <t>Burao Central Health Center</t>
  </si>
  <si>
    <t>Burao General Hospital</t>
  </si>
  <si>
    <t>Caqil Yare Health Center</t>
  </si>
  <si>
    <t>Dhagah-Dher Health Center</t>
  </si>
  <si>
    <t>Dhoqoshay Health Center</t>
  </si>
  <si>
    <t>Dr. Alag Health Center</t>
  </si>
  <si>
    <t>Dr. Yusuf Health Center</t>
  </si>
  <si>
    <t>Druqsi Health Center</t>
  </si>
  <si>
    <t>Gebo gebo Health Center</t>
  </si>
  <si>
    <t>Haradagubatoxiil Health Center</t>
  </si>
  <si>
    <t>Kosar Health Center</t>
  </si>
  <si>
    <t>Nasiye Health Center</t>
  </si>
  <si>
    <t>Qoryale Health Center</t>
  </si>
  <si>
    <t>Riyo xidho health Center</t>
  </si>
  <si>
    <t>Shansha-Ade Health Center</t>
  </si>
  <si>
    <t>War-Ibran Health Center</t>
  </si>
  <si>
    <t>Yirowe Health Center</t>
  </si>
  <si>
    <t>Odweine</t>
  </si>
  <si>
    <t>Abdi Farah HC</t>
  </si>
  <si>
    <t>Haji Salah Health Center</t>
  </si>
  <si>
    <t>Jameecaad Health Centre</t>
  </si>
  <si>
    <t>Odwayne Health Center</t>
  </si>
  <si>
    <t>Odwayne Hospital</t>
  </si>
  <si>
    <t>Gedo</t>
  </si>
  <si>
    <t>Beled Hawa</t>
  </si>
  <si>
    <t>Belet Hawa District Hospital</t>
  </si>
  <si>
    <t>Beled Hawa HC</t>
  </si>
  <si>
    <t>Belet Hawa Outreach</t>
  </si>
  <si>
    <t>Belet Amin PHU</t>
  </si>
  <si>
    <t>Dollow</t>
  </si>
  <si>
    <t>Dollow District Hospital</t>
  </si>
  <si>
    <t>Gedweyne HC</t>
  </si>
  <si>
    <t>Dollow Outreach</t>
  </si>
  <si>
    <t>Garbaharey</t>
  </si>
  <si>
    <t>Garbaharrey District Hospital</t>
  </si>
  <si>
    <t>Garbaharrey HC</t>
  </si>
  <si>
    <t>Garbaharrey Outreach Team</t>
  </si>
  <si>
    <t>Luuq</t>
  </si>
  <si>
    <t>Luuq District Hospital</t>
  </si>
  <si>
    <t>Akara HC</t>
  </si>
  <si>
    <t>Usbo HC</t>
  </si>
  <si>
    <t>Luuq Outreach</t>
  </si>
  <si>
    <t>Abow PHU</t>
  </si>
  <si>
    <t>Benadir</t>
  </si>
  <si>
    <t>SHINGANI</t>
  </si>
  <si>
    <t>Shangani Referral HC</t>
  </si>
  <si>
    <t>DEYNILE</t>
  </si>
  <si>
    <t>Deynille District Hosp</t>
  </si>
  <si>
    <t>Isse Abdi HC</t>
  </si>
  <si>
    <t>Kulmiye HC</t>
  </si>
  <si>
    <t>Forilow HC</t>
  </si>
  <si>
    <t>HODON</t>
  </si>
  <si>
    <t>Hodan HC</t>
  </si>
  <si>
    <t>October HC</t>
  </si>
  <si>
    <t>Galgadud</t>
  </si>
  <si>
    <t>Dhusamareb + Guriel</t>
  </si>
  <si>
    <t>Dayah Hospital</t>
  </si>
  <si>
    <t xml:space="preserve">Isterlin Hospital </t>
  </si>
  <si>
    <t>Bohol HC</t>
  </si>
  <si>
    <t xml:space="preserve"> Marergur HC</t>
  </si>
  <si>
    <t>Gadoon HC</t>
  </si>
  <si>
    <t>Eldhere HC</t>
  </si>
  <si>
    <t>Faragoye HC</t>
  </si>
  <si>
    <t>Mudug</t>
  </si>
  <si>
    <t>Hobyo</t>
  </si>
  <si>
    <t xml:space="preserve">Hobyo District Hospital </t>
  </si>
  <si>
    <t>Wisil HC,</t>
  </si>
  <si>
    <t>Elgula HC</t>
  </si>
  <si>
    <t>Eldibir HC</t>
  </si>
  <si>
    <t>Gawan HC</t>
  </si>
  <si>
    <t>Bud-BuD HC</t>
  </si>
  <si>
    <t>Hero-dhagahley HC</t>
  </si>
  <si>
    <t>Bajela HC</t>
  </si>
  <si>
    <t>qaranrow HC</t>
  </si>
  <si>
    <t>Barak Ciise</t>
  </si>
  <si>
    <t>Abudwak</t>
  </si>
  <si>
    <t xml:space="preserve">Abudwak District Hsopital </t>
  </si>
  <si>
    <t>Dhabat  HC</t>
  </si>
  <si>
    <t>Wabari HC</t>
  </si>
  <si>
    <t>Bangele HC</t>
  </si>
  <si>
    <t>Balanbale</t>
  </si>
  <si>
    <t xml:space="preserve">Balanable General Hospital </t>
  </si>
  <si>
    <t>Elasha  HC</t>
  </si>
  <si>
    <t xml:space="preserve">Turbi HC </t>
  </si>
  <si>
    <t>Barwaqo HC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</si>
</sst>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0.000"/>
    <numFmt numFmtId="167" formatCode="_-* #,##0_-;\-* #,##0_-;_-* &quot;-&quot;??_-;_-@_-"/>
    <numFmt numFmtId="168" formatCode="_(* #,##0.0_);_(* \(#,##0.0\);_(* &quot;-&quot;??_);_(@_)"/>
    <numFmt numFmtId="169" formatCode="_(* #,##0_);_(* \(#,##0\);_(* &quot;-&quot;??_);_(@_)"/>
    <numFmt numFmtId="170" formatCode="0.0000"/>
  </numFmts>
  <fonts count="60">
    <font>
      <sz val="10"/>
      <name val="Arial"/>
    </font>
    <font>
      <sz val="11"/>
      <color theme="1"/>
      <name val="Calibri"/>
      <family val="2"/>
      <scheme val="minor"/>
    </font>
    <font>
      <b/>
      <sz val="9"/>
      <name val="Arial"/>
      <family val="2"/>
    </font>
    <font>
      <sz val="9"/>
      <name val="Arial"/>
      <family val="2"/>
    </font>
    <font>
      <b/>
      <sz val="12"/>
      <name val="Arial"/>
      <family val="2"/>
    </font>
    <font>
      <sz val="10"/>
      <name val="Arial"/>
      <family val="2"/>
    </font>
    <font>
      <b/>
      <sz val="10"/>
      <name val="Arial"/>
      <family val="2"/>
    </font>
    <font>
      <sz val="11"/>
      <name val="Arial"/>
      <family val="2"/>
    </font>
    <font>
      <u/>
      <sz val="10"/>
      <color theme="10"/>
      <name val="Arial"/>
      <family val="2"/>
    </font>
    <font>
      <b/>
      <sz val="14"/>
      <name val="Arial"/>
      <family val="2"/>
    </font>
    <font>
      <sz val="14"/>
      <name val="Wingdings"/>
      <charset val="2"/>
    </font>
    <font>
      <b/>
      <sz val="11"/>
      <name val="Arial"/>
      <family val="2"/>
    </font>
    <font>
      <sz val="8"/>
      <name val="Wingdings"/>
      <charset val="2"/>
    </font>
    <font>
      <sz val="9.5"/>
      <color rgb="FF000000"/>
      <name val="Arial"/>
      <family val="2"/>
    </font>
    <font>
      <u/>
      <sz val="9.5"/>
      <color rgb="FF000000"/>
      <name val="Arial"/>
      <family val="2"/>
    </font>
    <font>
      <b/>
      <sz val="10"/>
      <color rgb="FF000000"/>
      <name val="Arial"/>
      <family val="2"/>
    </font>
    <font>
      <sz val="10"/>
      <color rgb="FF000000"/>
      <name val="Arial"/>
      <family val="2"/>
    </font>
    <font>
      <b/>
      <sz val="9.5"/>
      <color rgb="FF000000"/>
      <name val="Arial"/>
      <family val="2"/>
    </font>
    <font>
      <i/>
      <sz val="10"/>
      <name val="Arial"/>
      <family val="2"/>
    </font>
    <font>
      <sz val="9"/>
      <name val="Segoe UI"/>
      <family val="2"/>
    </font>
    <font>
      <b/>
      <u/>
      <sz val="10"/>
      <color rgb="FF0000FF"/>
      <name val="Arial"/>
      <family val="2"/>
    </font>
    <font>
      <b/>
      <sz val="10"/>
      <color rgb="FFFFFFFF"/>
      <name val="Arial"/>
      <family val="2"/>
    </font>
    <font>
      <sz val="11"/>
      <name val="Calibri"/>
      <family val="2"/>
    </font>
    <font>
      <u/>
      <sz val="11"/>
      <name val="Calibri"/>
      <family val="2"/>
    </font>
    <font>
      <b/>
      <sz val="11"/>
      <name val="Calibri"/>
      <family val="2"/>
    </font>
    <font>
      <b/>
      <u/>
      <sz val="11"/>
      <name val="Calibri"/>
      <family val="2"/>
    </font>
    <font>
      <b/>
      <i/>
      <sz val="10"/>
      <name val="Arial"/>
      <family val="2"/>
    </font>
    <font>
      <vertAlign val="superscript"/>
      <sz val="11"/>
      <name val="Calibri"/>
      <family val="2"/>
    </font>
    <font>
      <i/>
      <sz val="11"/>
      <name val="Calibri"/>
      <family val="2"/>
    </font>
    <font>
      <sz val="11"/>
      <color rgb="FF00B0F0"/>
      <name val="Calibri"/>
      <family val="2"/>
    </font>
    <font>
      <b/>
      <u/>
      <sz val="14"/>
      <color theme="10"/>
      <name val="Arial"/>
      <family val="2"/>
    </font>
    <font>
      <sz val="9"/>
      <color rgb="FFFF0000"/>
      <name val="Arial"/>
      <family val="2"/>
    </font>
    <font>
      <sz val="9"/>
      <color rgb="FF000000"/>
      <name val="Arial"/>
      <family val="2"/>
    </font>
    <font>
      <b/>
      <sz val="9"/>
      <color rgb="FF000000"/>
      <name val="Verdana"/>
      <family val="2"/>
    </font>
    <font>
      <b/>
      <sz val="9"/>
      <color theme="1"/>
      <name val="Calibri"/>
      <family val="2"/>
      <scheme val="minor"/>
    </font>
    <font>
      <sz val="9"/>
      <color theme="1"/>
      <name val="Calibri"/>
      <family val="2"/>
      <scheme val="minor"/>
    </font>
    <font>
      <b/>
      <sz val="9"/>
      <name val="Verdana"/>
      <family val="2"/>
    </font>
    <font>
      <sz val="9"/>
      <name val="Verdana"/>
      <family val="2"/>
    </font>
    <font>
      <sz val="9"/>
      <color rgb="FF000000"/>
      <name val="Verdana"/>
      <family val="2"/>
    </font>
    <font>
      <sz val="9"/>
      <color rgb="FFFF0000"/>
      <name val="Verdana"/>
      <family val="2"/>
    </font>
    <font>
      <sz val="9"/>
      <color rgb="FFFF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i/>
      <sz val="9"/>
      <color theme="1"/>
      <name val="Verdana"/>
      <family val="2"/>
    </font>
    <font>
      <sz val="9"/>
      <color theme="1"/>
      <name val="Verdana"/>
      <family val="2"/>
    </font>
    <font>
      <sz val="9"/>
      <color rgb="FF00B0F0"/>
      <name val="Verdana"/>
      <family val="2"/>
    </font>
    <font>
      <i/>
      <sz val="9"/>
      <color rgb="FF000000"/>
      <name val="Verdana"/>
      <family val="2"/>
    </font>
    <font>
      <sz val="11"/>
      <color rgb="FFFF0000"/>
      <name val="Calibri"/>
      <family val="2"/>
    </font>
    <font>
      <b/>
      <sz val="9"/>
      <color theme="1"/>
      <name val="Arial"/>
      <family val="2"/>
    </font>
    <font>
      <sz val="9"/>
      <color theme="1"/>
      <name val="Arial"/>
      <family val="2"/>
    </font>
    <font>
      <sz val="10"/>
      <name val="Arial"/>
      <family val="2"/>
    </font>
    <font>
      <sz val="12"/>
      <color theme="1"/>
      <name val="Calibri"/>
      <family val="2"/>
      <scheme val="minor"/>
    </font>
    <font>
      <b/>
      <sz val="14"/>
      <color theme="1"/>
      <name val="Calibri"/>
      <family val="2"/>
      <scheme val="minor"/>
    </font>
    <font>
      <b/>
      <sz val="12"/>
      <color theme="1"/>
      <name val="Calibri"/>
      <family val="2"/>
      <scheme val="minor"/>
    </font>
    <font>
      <b/>
      <sz val="9"/>
      <color rgb="FF000000"/>
      <name val="Arial"/>
      <family val="2"/>
    </font>
    <font>
      <b/>
      <sz val="9"/>
      <color rgb="FFFF0000"/>
      <name val="Arial"/>
      <family val="2"/>
    </font>
    <font>
      <b/>
      <u/>
      <sz val="14"/>
      <name val="Arial"/>
      <family val="2"/>
    </font>
    <font>
      <vertAlign val="superscript"/>
      <sz val="9"/>
      <name val="Verdana"/>
      <family val="2"/>
    </font>
    <font>
      <sz val="9"/>
      <name val="Calibri"/>
      <family val="2"/>
      <scheme val="minor"/>
    </font>
  </fonts>
  <fills count="23">
    <fill>
      <patternFill patternType="none"/>
    </fill>
    <fill>
      <patternFill patternType="gray125"/>
    </fill>
    <fill>
      <patternFill patternType="solid">
        <fgColor rgb="FFFFFF99"/>
        <bgColor rgb="FF000000"/>
      </patternFill>
    </fill>
    <fill>
      <patternFill patternType="solid">
        <fgColor rgb="FF99CCFF"/>
        <bgColor rgb="FF000000"/>
      </patternFill>
    </fill>
    <fill>
      <patternFill patternType="solid">
        <fgColor rgb="FFCCFFCC"/>
        <bgColor rgb="FF000000"/>
      </patternFill>
    </fill>
    <fill>
      <patternFill patternType="solid">
        <fgColor rgb="FF969696"/>
        <bgColor rgb="FF000000"/>
      </patternFill>
    </fill>
    <fill>
      <patternFill patternType="solid">
        <fgColor rgb="FFFFFFFF"/>
        <bgColor rgb="FF000000"/>
      </patternFill>
    </fill>
    <fill>
      <patternFill patternType="solid">
        <fgColor rgb="FFC0C0C0"/>
        <bgColor rgb="FF000000"/>
      </patternFill>
    </fill>
    <fill>
      <patternFill patternType="solid">
        <fgColor rgb="FFFFCC99"/>
        <bgColor rgb="FF000000"/>
      </patternFill>
    </fill>
    <fill>
      <patternFill patternType="solid">
        <fgColor rgb="FF808080"/>
        <bgColor rgb="FF000000"/>
      </patternFill>
    </fill>
    <fill>
      <patternFill patternType="solid">
        <fgColor rgb="FFF2F2F2"/>
        <bgColor rgb="FF000000"/>
      </patternFill>
    </fill>
    <fill>
      <patternFill patternType="solid">
        <fgColor rgb="FFD9D9D9"/>
        <bgColor rgb="FF000000"/>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rgb="FF00B0F0"/>
        <bgColor rgb="FF000000"/>
      </patternFill>
    </fill>
    <fill>
      <patternFill patternType="solid">
        <fgColor rgb="FF00B0F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5050"/>
        <bgColor indexed="64"/>
      </patternFill>
    </fill>
    <fill>
      <patternFill patternType="solid">
        <fgColor theme="0" tint="-0.249977111117893"/>
        <bgColor indexed="64"/>
      </patternFill>
    </fill>
  </fills>
  <borders count="5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thick">
        <color rgb="FFFFFFFF"/>
      </right>
      <top/>
      <bottom/>
      <diagonal/>
    </border>
    <border>
      <left style="thin">
        <color indexed="64"/>
      </left>
      <right style="thin">
        <color indexed="64"/>
      </right>
      <top style="thin">
        <color indexed="64"/>
      </top>
      <bottom style="thin">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rgb="FF000000"/>
      </bottom>
      <diagonal/>
    </border>
    <border>
      <left/>
      <right style="medium">
        <color rgb="FF000000"/>
      </right>
      <top style="medium">
        <color indexed="64"/>
      </top>
      <bottom/>
      <diagonal/>
    </border>
    <border>
      <left style="medium">
        <color indexed="64"/>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style="medium">
        <color rgb="FF000000"/>
      </top>
      <bottom/>
      <diagonal/>
    </border>
    <border>
      <left style="thin">
        <color rgb="FF000000"/>
      </left>
      <right style="thin">
        <color rgb="FF000000"/>
      </right>
      <top/>
      <bottom style="thin">
        <color rgb="FF000000"/>
      </bottom>
      <diagonal/>
    </border>
  </borders>
  <cellStyleXfs count="7">
    <xf numFmtId="0" fontId="0" fillId="0" borderId="0"/>
    <xf numFmtId="0" fontId="8" fillId="0" borderId="0" applyNumberFormat="0" applyFill="0" applyBorder="0" applyAlignment="0" applyProtection="0"/>
    <xf numFmtId="0" fontId="5" fillId="0" borderId="0"/>
    <xf numFmtId="164" fontId="51" fillId="0" borderId="0" applyFont="0" applyFill="0" applyBorder="0" applyAlignment="0" applyProtection="0"/>
    <xf numFmtId="9" fontId="51" fillId="0" borderId="0" applyFont="0" applyFill="0" applyBorder="0" applyAlignment="0" applyProtection="0"/>
    <xf numFmtId="0" fontId="1" fillId="0" borderId="0"/>
    <xf numFmtId="164" fontId="1" fillId="0" borderId="0" applyFont="0" applyFill="0" applyBorder="0" applyAlignment="0" applyProtection="0"/>
  </cellStyleXfs>
  <cellXfs count="349">
    <xf numFmtId="0" fontId="0" fillId="0" borderId="0" xfId="0"/>
    <xf numFmtId="0" fontId="0" fillId="0" borderId="0" xfId="0" applyAlignment="1">
      <alignment horizontal="center"/>
    </xf>
    <xf numFmtId="0" fontId="18" fillId="0" borderId="0" xfId="0" applyFont="1"/>
    <xf numFmtId="0" fontId="0" fillId="0" borderId="0" xfId="0" applyAlignment="1">
      <alignment wrapText="1"/>
    </xf>
    <xf numFmtId="0" fontId="8" fillId="0" borderId="0" xfId="1" applyFill="1" applyBorder="1" applyAlignment="1"/>
    <xf numFmtId="0" fontId="20" fillId="0" borderId="0" xfId="0" applyFont="1"/>
    <xf numFmtId="0" fontId="7" fillId="0" borderId="0" xfId="0" applyFont="1"/>
    <xf numFmtId="0" fontId="2" fillId="2" borderId="1" xfId="0" applyFont="1" applyFill="1" applyBorder="1" applyAlignment="1">
      <alignment wrapText="1"/>
    </xf>
    <xf numFmtId="0" fontId="2" fillId="3" borderId="2" xfId="0" applyFont="1" applyFill="1" applyBorder="1" applyAlignment="1">
      <alignment wrapText="1"/>
    </xf>
    <xf numFmtId="0" fontId="2" fillId="2" borderId="3" xfId="0" applyFont="1" applyFill="1" applyBorder="1" applyAlignment="1">
      <alignment wrapText="1"/>
    </xf>
    <xf numFmtId="0" fontId="2" fillId="4" borderId="3" xfId="0" applyFont="1" applyFill="1" applyBorder="1" applyAlignment="1">
      <alignment wrapText="1"/>
    </xf>
    <xf numFmtId="0" fontId="2" fillId="0" borderId="3" xfId="0" applyFont="1" applyBorder="1" applyAlignment="1">
      <alignment wrapText="1"/>
    </xf>
    <xf numFmtId="0" fontId="3" fillId="0" borderId="3" xfId="0" applyFont="1" applyBorder="1" applyAlignment="1">
      <alignment wrapText="1"/>
    </xf>
    <xf numFmtId="0" fontId="3" fillId="7" borderId="3" xfId="0" applyFont="1" applyFill="1" applyBorder="1" applyAlignment="1">
      <alignment wrapText="1"/>
    </xf>
    <xf numFmtId="0" fontId="3" fillId="0" borderId="0" xfId="0" applyFont="1" applyAlignment="1">
      <alignment wrapText="1"/>
    </xf>
    <xf numFmtId="0" fontId="3" fillId="6" borderId="3" xfId="0" applyFont="1" applyFill="1" applyBorder="1" applyAlignment="1">
      <alignment wrapText="1"/>
    </xf>
    <xf numFmtId="0" fontId="3" fillId="0" borderId="7" xfId="0" applyFont="1" applyBorder="1" applyAlignment="1">
      <alignment wrapText="1"/>
    </xf>
    <xf numFmtId="0" fontId="3" fillId="0" borderId="11" xfId="0" applyFont="1" applyBorder="1" applyAlignment="1">
      <alignment wrapText="1"/>
    </xf>
    <xf numFmtId="0" fontId="2" fillId="0" borderId="0" xfId="0" applyFont="1" applyAlignment="1">
      <alignment wrapText="1"/>
    </xf>
    <xf numFmtId="0" fontId="2" fillId="3" borderId="1" xfId="0" applyFont="1" applyFill="1" applyBorder="1" applyAlignment="1">
      <alignment wrapText="1"/>
    </xf>
    <xf numFmtId="0" fontId="2" fillId="2" borderId="6" xfId="0" applyFont="1" applyFill="1" applyBorder="1" applyAlignment="1">
      <alignment wrapText="1"/>
    </xf>
    <xf numFmtId="0" fontId="2" fillId="4" borderId="6" xfId="0" applyFont="1" applyFill="1" applyBorder="1" applyAlignment="1">
      <alignment wrapText="1"/>
    </xf>
    <xf numFmtId="0" fontId="2" fillId="7" borderId="3" xfId="0" applyFont="1" applyFill="1" applyBorder="1" applyAlignment="1">
      <alignment wrapText="1"/>
    </xf>
    <xf numFmtId="0" fontId="2" fillId="0" borderId="7" xfId="0" applyFont="1" applyBorder="1" applyAlignment="1">
      <alignment wrapText="1"/>
    </xf>
    <xf numFmtId="0" fontId="2" fillId="0" borderId="6" xfId="0" applyFont="1" applyBorder="1" applyAlignment="1">
      <alignment wrapText="1"/>
    </xf>
    <xf numFmtId="0" fontId="2" fillId="0" borderId="8" xfId="0" applyFont="1" applyBorder="1" applyAlignment="1">
      <alignment wrapText="1"/>
    </xf>
    <xf numFmtId="0" fontId="3" fillId="7" borderId="7" xfId="0" applyFont="1" applyFill="1" applyBorder="1" applyAlignment="1">
      <alignment wrapText="1"/>
    </xf>
    <xf numFmtId="0" fontId="3" fillId="0" borderId="2" xfId="0" applyFont="1" applyBorder="1" applyAlignment="1">
      <alignment wrapText="1"/>
    </xf>
    <xf numFmtId="0" fontId="21" fillId="9" borderId="13" xfId="0" applyFont="1" applyFill="1" applyBorder="1"/>
    <xf numFmtId="0" fontId="21" fillId="9" borderId="21" xfId="0" applyFont="1" applyFill="1" applyBorder="1"/>
    <xf numFmtId="0" fontId="21" fillId="9" borderId="21" xfId="0" applyFont="1" applyFill="1" applyBorder="1" applyAlignment="1">
      <alignment wrapText="1"/>
    </xf>
    <xf numFmtId="0" fontId="18" fillId="10" borderId="22" xfId="0" applyFont="1" applyFill="1" applyBorder="1"/>
    <xf numFmtId="0" fontId="18" fillId="10" borderId="23" xfId="0" applyFont="1" applyFill="1" applyBorder="1"/>
    <xf numFmtId="0" fontId="18" fillId="10" borderId="23" xfId="0" applyFont="1" applyFill="1" applyBorder="1" applyAlignment="1">
      <alignment wrapText="1"/>
    </xf>
    <xf numFmtId="14" fontId="18" fillId="10" borderId="23" xfId="0" applyNumberFormat="1" applyFont="1" applyFill="1" applyBorder="1"/>
    <xf numFmtId="0" fontId="0" fillId="0" borderId="22" xfId="0" applyBorder="1"/>
    <xf numFmtId="0" fontId="0" fillId="0" borderId="23" xfId="0" applyBorder="1"/>
    <xf numFmtId="0" fontId="9" fillId="0" borderId="0" xfId="0" applyFont="1"/>
    <xf numFmtId="0" fontId="5" fillId="0" borderId="0" xfId="0" applyFont="1"/>
    <xf numFmtId="0" fontId="5" fillId="10" borderId="0" xfId="0" applyFont="1" applyFill="1" applyAlignment="1">
      <alignment wrapText="1"/>
    </xf>
    <xf numFmtId="0" fontId="10" fillId="10" borderId="0" xfId="0" applyFont="1" applyFill="1" applyAlignment="1">
      <alignment wrapText="1"/>
    </xf>
    <xf numFmtId="0" fontId="12" fillId="10" borderId="0" xfId="0" applyFont="1" applyFill="1" applyAlignment="1">
      <alignment wrapText="1"/>
    </xf>
    <xf numFmtId="0" fontId="16" fillId="10" borderId="0" xfId="0" applyFont="1" applyFill="1" applyAlignment="1">
      <alignment wrapText="1"/>
    </xf>
    <xf numFmtId="0" fontId="16" fillId="10" borderId="12" xfId="0" applyFont="1" applyFill="1" applyBorder="1" applyAlignment="1">
      <alignment wrapText="1"/>
    </xf>
    <xf numFmtId="0" fontId="5" fillId="10" borderId="12" xfId="0" applyFont="1" applyFill="1" applyBorder="1" applyAlignment="1">
      <alignment wrapText="1"/>
    </xf>
    <xf numFmtId="0" fontId="15" fillId="10" borderId="0" xfId="0" applyFont="1" applyFill="1" applyAlignment="1">
      <alignment wrapText="1"/>
    </xf>
    <xf numFmtId="0" fontId="15" fillId="10" borderId="12" xfId="0" applyFont="1" applyFill="1" applyBorder="1" applyAlignment="1">
      <alignment wrapText="1"/>
    </xf>
    <xf numFmtId="0" fontId="19" fillId="12" borderId="0" xfId="0" applyFont="1" applyFill="1"/>
    <xf numFmtId="0" fontId="2" fillId="2" borderId="2" xfId="0" applyFont="1" applyFill="1" applyBorder="1" applyAlignment="1">
      <alignment wrapText="1"/>
    </xf>
    <xf numFmtId="0" fontId="5" fillId="0" borderId="23" xfId="0" applyFont="1" applyBorder="1" applyAlignment="1">
      <alignment wrapText="1"/>
    </xf>
    <xf numFmtId="0" fontId="5" fillId="0" borderId="23" xfId="0" applyFont="1" applyBorder="1"/>
    <xf numFmtId="0" fontId="22" fillId="0" borderId="13" xfId="0" applyFont="1" applyBorder="1" applyAlignment="1">
      <alignment wrapText="1"/>
    </xf>
    <xf numFmtId="0" fontId="5" fillId="0" borderId="13" xfId="0" applyFont="1" applyBorder="1" applyAlignment="1">
      <alignment wrapText="1"/>
    </xf>
    <xf numFmtId="0" fontId="18" fillId="10" borderId="26" xfId="0" applyFont="1" applyFill="1" applyBorder="1" applyAlignment="1">
      <alignment wrapText="1"/>
    </xf>
    <xf numFmtId="0" fontId="22" fillId="0" borderId="1" xfId="0" applyFont="1" applyBorder="1" applyAlignment="1">
      <alignment vertical="center" wrapText="1"/>
    </xf>
    <xf numFmtId="0" fontId="18" fillId="10" borderId="27" xfId="0" applyFont="1" applyFill="1" applyBorder="1"/>
    <xf numFmtId="0" fontId="18" fillId="10" borderId="1" xfId="0" applyFont="1" applyFill="1" applyBorder="1" applyAlignment="1">
      <alignment wrapText="1"/>
    </xf>
    <xf numFmtId="14" fontId="0" fillId="0" borderId="23" xfId="0" applyNumberFormat="1" applyBorder="1"/>
    <xf numFmtId="0" fontId="5" fillId="0" borderId="23" xfId="0" applyFont="1" applyBorder="1" applyAlignment="1">
      <alignment vertical="top" wrapText="1"/>
    </xf>
    <xf numFmtId="0" fontId="5" fillId="0" borderId="13" xfId="0" applyFont="1" applyBorder="1" applyAlignment="1">
      <alignment horizontal="left" vertical="top" wrapText="1"/>
    </xf>
    <xf numFmtId="0" fontId="22" fillId="0" borderId="13" xfId="0" applyFont="1" applyBorder="1" applyAlignment="1">
      <alignment vertical="center" wrapText="1"/>
    </xf>
    <xf numFmtId="0" fontId="5" fillId="0" borderId="13" xfId="0" applyFont="1" applyBorder="1" applyAlignment="1">
      <alignment vertical="top" wrapText="1"/>
    </xf>
    <xf numFmtId="0" fontId="5" fillId="0" borderId="13" xfId="0" applyFont="1" applyBorder="1"/>
    <xf numFmtId="14" fontId="0" fillId="0" borderId="13" xfId="0" applyNumberFormat="1" applyBorder="1"/>
    <xf numFmtId="0" fontId="5" fillId="0" borderId="13" xfId="0" applyFont="1" applyBorder="1" applyAlignment="1">
      <alignment horizontal="left" wrapText="1"/>
    </xf>
    <xf numFmtId="0" fontId="22" fillId="0" borderId="29" xfId="0" applyFont="1" applyBorder="1" applyAlignment="1">
      <alignment wrapText="1"/>
    </xf>
    <xf numFmtId="0" fontId="5" fillId="0" borderId="29" xfId="0" applyFont="1" applyBorder="1" applyAlignment="1">
      <alignment horizontal="left" vertical="top" wrapText="1"/>
    </xf>
    <xf numFmtId="0" fontId="5" fillId="0" borderId="29" xfId="0" applyFont="1" applyBorder="1"/>
    <xf numFmtId="14" fontId="0" fillId="0" borderId="29" xfId="0" applyNumberFormat="1" applyBorder="1"/>
    <xf numFmtId="0" fontId="24" fillId="0" borderId="13" xfId="0" applyFont="1" applyBorder="1" applyAlignment="1">
      <alignment horizontal="left" vertical="top"/>
    </xf>
    <xf numFmtId="0" fontId="5" fillId="0" borderId="13" xfId="0" applyFont="1" applyBorder="1" applyAlignment="1">
      <alignment horizontal="left" vertical="top"/>
    </xf>
    <xf numFmtId="14" fontId="0" fillId="0" borderId="13" xfId="0" applyNumberFormat="1" applyBorder="1" applyAlignment="1">
      <alignment horizontal="left" vertical="top"/>
    </xf>
    <xf numFmtId="0" fontId="3" fillId="6" borderId="6" xfId="0" applyFont="1" applyFill="1" applyBorder="1" applyAlignment="1">
      <alignment wrapText="1"/>
    </xf>
    <xf numFmtId="0" fontId="22" fillId="0" borderId="13" xfId="0" applyFont="1" applyBorder="1" applyAlignment="1">
      <alignment horizontal="left" vertical="top" wrapText="1"/>
    </xf>
    <xf numFmtId="0" fontId="24" fillId="0" borderId="29" xfId="0" applyFont="1" applyBorder="1" applyAlignment="1">
      <alignment horizontal="left" vertical="top" wrapText="1"/>
    </xf>
    <xf numFmtId="0" fontId="24" fillId="0" borderId="13" xfId="0" applyFont="1" applyBorder="1" applyAlignment="1">
      <alignment horizontal="left" vertical="top" wrapText="1"/>
    </xf>
    <xf numFmtId="0" fontId="26" fillId="10" borderId="23" xfId="0" applyFont="1" applyFill="1" applyBorder="1"/>
    <xf numFmtId="0" fontId="26" fillId="10" borderId="26" xfId="0" applyFont="1" applyFill="1" applyBorder="1"/>
    <xf numFmtId="0" fontId="28" fillId="0" borderId="13" xfId="0" applyFont="1" applyBorder="1" applyAlignment="1">
      <alignment vertical="center" wrapText="1"/>
    </xf>
    <xf numFmtId="0" fontId="24" fillId="0" borderId="13" xfId="0" applyFont="1" applyBorder="1" applyAlignment="1">
      <alignment wrapText="1"/>
    </xf>
    <xf numFmtId="0" fontId="3" fillId="6" borderId="2" xfId="0" applyFont="1" applyFill="1" applyBorder="1" applyAlignment="1">
      <alignment horizontal="left" vertical="top" wrapText="1"/>
    </xf>
    <xf numFmtId="9" fontId="2" fillId="0" borderId="3" xfId="0" applyNumberFormat="1" applyFont="1" applyBorder="1" applyAlignment="1">
      <alignment wrapText="1"/>
    </xf>
    <xf numFmtId="2" fontId="2" fillId="0" borderId="3" xfId="0" applyNumberFormat="1" applyFont="1" applyBorder="1" applyAlignment="1">
      <alignment wrapText="1"/>
    </xf>
    <xf numFmtId="0" fontId="2" fillId="8" borderId="8" xfId="0" applyFont="1" applyFill="1" applyBorder="1" applyAlignment="1">
      <alignment wrapText="1"/>
    </xf>
    <xf numFmtId="165" fontId="2" fillId="0" borderId="3" xfId="0" applyNumberFormat="1" applyFont="1" applyBorder="1" applyAlignment="1">
      <alignment wrapText="1"/>
    </xf>
    <xf numFmtId="0" fontId="2" fillId="14" borderId="3" xfId="0" applyFont="1" applyFill="1" applyBorder="1" applyAlignment="1">
      <alignment wrapText="1"/>
    </xf>
    <xf numFmtId="0" fontId="3" fillId="14" borderId="3" xfId="0" applyFont="1" applyFill="1" applyBorder="1" applyAlignment="1">
      <alignment wrapText="1"/>
    </xf>
    <xf numFmtId="0" fontId="2" fillId="4" borderId="7" xfId="0" applyFont="1" applyFill="1" applyBorder="1" applyAlignment="1">
      <alignment wrapText="1"/>
    </xf>
    <xf numFmtId="0" fontId="2" fillId="8" borderId="25" xfId="0" applyFont="1" applyFill="1" applyBorder="1" applyAlignment="1">
      <alignment wrapText="1"/>
    </xf>
    <xf numFmtId="2" fontId="2" fillId="14" borderId="3" xfId="0" applyNumberFormat="1" applyFont="1" applyFill="1" applyBorder="1" applyAlignment="1">
      <alignment wrapText="1"/>
    </xf>
    <xf numFmtId="0" fontId="2" fillId="2" borderId="8" xfId="0" applyFont="1" applyFill="1" applyBorder="1" applyAlignment="1">
      <alignment wrapText="1"/>
    </xf>
    <xf numFmtId="166" fontId="2" fillId="0" borderId="3" xfId="0" applyNumberFormat="1" applyFont="1" applyBorder="1" applyAlignment="1">
      <alignment wrapText="1"/>
    </xf>
    <xf numFmtId="1" fontId="2" fillId="0" borderId="3" xfId="0" applyNumberFormat="1" applyFont="1" applyBorder="1" applyAlignment="1">
      <alignment wrapText="1"/>
    </xf>
    <xf numFmtId="1" fontId="2" fillId="14" borderId="3" xfId="0" applyNumberFormat="1" applyFont="1" applyFill="1" applyBorder="1" applyAlignment="1">
      <alignment wrapText="1"/>
    </xf>
    <xf numFmtId="0" fontId="36" fillId="15" borderId="35" xfId="0" applyFont="1" applyFill="1" applyBorder="1" applyAlignment="1">
      <alignment vertical="top" wrapText="1"/>
    </xf>
    <xf numFmtId="0" fontId="36" fillId="15" borderId="35" xfId="0" applyFont="1" applyFill="1" applyBorder="1" applyAlignment="1">
      <alignment horizontal="left" vertical="top" wrapText="1"/>
    </xf>
    <xf numFmtId="0" fontId="33" fillId="15" borderId="35" xfId="0" applyFont="1" applyFill="1" applyBorder="1" applyAlignment="1">
      <alignment horizontal="left" vertical="top" wrapText="1"/>
    </xf>
    <xf numFmtId="0" fontId="42" fillId="15" borderId="35" xfId="0" applyFont="1" applyFill="1" applyBorder="1" applyAlignment="1">
      <alignment horizontal="left" vertical="top" wrapText="1"/>
    </xf>
    <xf numFmtId="0" fontId="43" fillId="15" borderId="35" xfId="0" applyFont="1" applyFill="1" applyBorder="1" applyAlignment="1">
      <alignment horizontal="left" vertical="top" wrapText="1"/>
    </xf>
    <xf numFmtId="0" fontId="35" fillId="0" borderId="0" xfId="0" applyFont="1" applyAlignment="1">
      <alignment vertical="top"/>
    </xf>
    <xf numFmtId="0" fontId="33" fillId="15" borderId="35" xfId="0" applyFont="1" applyFill="1" applyBorder="1" applyAlignment="1">
      <alignment horizontal="center" vertical="top"/>
    </xf>
    <xf numFmtId="0" fontId="33" fillId="15" borderId="35" xfId="0" applyFont="1" applyFill="1" applyBorder="1" applyAlignment="1">
      <alignment horizontal="left" vertical="top"/>
    </xf>
    <xf numFmtId="0" fontId="34" fillId="16" borderId="35" xfId="0" applyFont="1" applyFill="1" applyBorder="1" applyAlignment="1">
      <alignment vertical="top"/>
    </xf>
    <xf numFmtId="0" fontId="37" fillId="0" borderId="35" xfId="0" applyFont="1" applyBorder="1" applyAlignment="1">
      <alignment horizontal="left" vertical="top" wrapText="1"/>
    </xf>
    <xf numFmtId="0" fontId="35" fillId="0" borderId="35" xfId="0" applyFont="1" applyBorder="1" applyAlignment="1">
      <alignment vertical="top"/>
    </xf>
    <xf numFmtId="0" fontId="38" fillId="0" borderId="35" xfId="0" applyFont="1" applyBorder="1" applyAlignment="1">
      <alignment horizontal="left" vertical="top" wrapText="1"/>
    </xf>
    <xf numFmtId="0" fontId="37" fillId="17" borderId="35" xfId="0" applyFont="1" applyFill="1" applyBorder="1" applyAlignment="1">
      <alignment horizontal="left" vertical="top" wrapText="1"/>
    </xf>
    <xf numFmtId="0" fontId="35" fillId="18" borderId="35" xfId="0" applyFont="1" applyFill="1" applyBorder="1" applyAlignment="1">
      <alignment vertical="top"/>
    </xf>
    <xf numFmtId="0" fontId="35" fillId="13" borderId="0" xfId="0" applyFont="1" applyFill="1" applyAlignment="1">
      <alignment vertical="top"/>
    </xf>
    <xf numFmtId="0" fontId="0" fillId="0" borderId="0" xfId="0" applyAlignment="1">
      <alignment vertical="top"/>
    </xf>
    <xf numFmtId="0" fontId="40" fillId="18" borderId="35" xfId="0" applyFont="1" applyFill="1" applyBorder="1" applyAlignment="1">
      <alignment vertical="top" wrapText="1"/>
    </xf>
    <xf numFmtId="0" fontId="41" fillId="0" borderId="35" xfId="0" applyFont="1" applyBorder="1" applyAlignment="1">
      <alignment horizontal="left" vertical="top" wrapText="1"/>
    </xf>
    <xf numFmtId="0" fontId="35" fillId="0" borderId="38" xfId="0" applyFont="1" applyBorder="1" applyAlignment="1">
      <alignment vertical="top"/>
    </xf>
    <xf numFmtId="0" fontId="35" fillId="14" borderId="35" xfId="0" applyFont="1" applyFill="1" applyBorder="1" applyAlignment="1">
      <alignment vertical="top"/>
    </xf>
    <xf numFmtId="0" fontId="24" fillId="0" borderId="25" xfId="0" applyFont="1" applyBorder="1" applyAlignment="1">
      <alignment vertical="top" wrapText="1"/>
    </xf>
    <xf numFmtId="0" fontId="24" fillId="0" borderId="8" xfId="0" applyFont="1" applyBorder="1" applyAlignment="1">
      <alignment vertical="top" wrapText="1"/>
    </xf>
    <xf numFmtId="0" fontId="24" fillId="0" borderId="3" xfId="0" applyFont="1" applyBorder="1" applyAlignment="1">
      <alignment vertical="top" wrapText="1"/>
    </xf>
    <xf numFmtId="0" fontId="38" fillId="14" borderId="35" xfId="0" applyFont="1" applyFill="1" applyBorder="1" applyAlignment="1">
      <alignment horizontal="left" vertical="top" wrapText="1"/>
    </xf>
    <xf numFmtId="0" fontId="3" fillId="0" borderId="32" xfId="0" applyFont="1" applyBorder="1" applyAlignment="1">
      <alignment wrapText="1"/>
    </xf>
    <xf numFmtId="0" fontId="3" fillId="0" borderId="33" xfId="0" applyFont="1" applyBorder="1" applyAlignment="1">
      <alignment wrapText="1"/>
    </xf>
    <xf numFmtId="0" fontId="3" fillId="0" borderId="34" xfId="0" applyFont="1" applyBorder="1" applyAlignment="1">
      <alignment wrapText="1"/>
    </xf>
    <xf numFmtId="0" fontId="2" fillId="0" borderId="5" xfId="0" applyFont="1" applyBorder="1" applyAlignment="1">
      <alignment horizontal="left"/>
    </xf>
    <xf numFmtId="0" fontId="2" fillId="0" borderId="11" xfId="0" applyFont="1" applyBorder="1" applyAlignment="1">
      <alignment horizontal="left"/>
    </xf>
    <xf numFmtId="0" fontId="2" fillId="4" borderId="5" xfId="0" applyFont="1" applyFill="1" applyBorder="1" applyAlignment="1">
      <alignment wrapText="1"/>
    </xf>
    <xf numFmtId="0" fontId="2" fillId="4" borderId="11" xfId="0" applyFont="1" applyFill="1" applyBorder="1" applyAlignment="1">
      <alignment wrapText="1"/>
    </xf>
    <xf numFmtId="0" fontId="3" fillId="13" borderId="3" xfId="0" applyFont="1" applyFill="1" applyBorder="1" applyAlignment="1">
      <alignment horizontal="left" vertical="top" wrapText="1"/>
    </xf>
    <xf numFmtId="167" fontId="2" fillId="0" borderId="3" xfId="0" applyNumberFormat="1" applyFont="1" applyBorder="1" applyAlignment="1">
      <alignment wrapText="1"/>
    </xf>
    <xf numFmtId="0" fontId="2" fillId="0" borderId="11" xfId="0" applyFont="1" applyBorder="1" applyAlignment="1">
      <alignment wrapText="1"/>
    </xf>
    <xf numFmtId="0" fontId="2" fillId="3" borderId="1" xfId="0" applyFont="1" applyFill="1" applyBorder="1" applyAlignment="1">
      <alignment vertical="top" wrapText="1"/>
    </xf>
    <xf numFmtId="0" fontId="2" fillId="2" borderId="6" xfId="0" applyFont="1" applyFill="1" applyBorder="1" applyAlignment="1">
      <alignment vertical="top" wrapText="1"/>
    </xf>
    <xf numFmtId="0" fontId="2" fillId="4" borderId="6" xfId="0" applyFont="1" applyFill="1" applyBorder="1" applyAlignment="1">
      <alignment vertical="top" wrapText="1"/>
    </xf>
    <xf numFmtId="0" fontId="2" fillId="8" borderId="25" xfId="0" applyFont="1" applyFill="1" applyBorder="1" applyAlignment="1">
      <alignment vertical="top" wrapText="1"/>
    </xf>
    <xf numFmtId="9" fontId="2" fillId="17" borderId="3" xfId="0" applyNumberFormat="1" applyFont="1" applyFill="1" applyBorder="1" applyAlignment="1">
      <alignment wrapText="1"/>
    </xf>
    <xf numFmtId="0" fontId="2" fillId="4" borderId="3" xfId="0" applyFont="1" applyFill="1" applyBorder="1" applyAlignment="1">
      <alignment vertical="top" wrapText="1"/>
    </xf>
    <xf numFmtId="0" fontId="2" fillId="2" borderId="11" xfId="0" applyFont="1" applyFill="1" applyBorder="1" applyAlignment="1">
      <alignment vertical="top" wrapText="1"/>
    </xf>
    <xf numFmtId="0" fontId="2" fillId="4" borderId="39" xfId="0" applyFont="1" applyFill="1" applyBorder="1" applyAlignment="1">
      <alignment vertical="top" wrapText="1"/>
    </xf>
    <xf numFmtId="0" fontId="2" fillId="2" borderId="11" xfId="0" applyFont="1" applyFill="1" applyBorder="1" applyAlignment="1">
      <alignment wrapText="1"/>
    </xf>
    <xf numFmtId="0" fontId="2" fillId="4" borderId="40" xfId="0" applyFont="1" applyFill="1" applyBorder="1" applyAlignment="1">
      <alignment vertical="top" wrapText="1"/>
    </xf>
    <xf numFmtId="0" fontId="2" fillId="0" borderId="14" xfId="0" applyFont="1" applyBorder="1" applyAlignment="1">
      <alignment wrapText="1"/>
    </xf>
    <xf numFmtId="0" fontId="2" fillId="7" borderId="14" xfId="0" applyFont="1" applyFill="1" applyBorder="1" applyAlignment="1">
      <alignment wrapText="1"/>
    </xf>
    <xf numFmtId="0" fontId="2" fillId="7" borderId="20" xfId="0" applyFont="1" applyFill="1" applyBorder="1" applyAlignment="1">
      <alignment wrapText="1"/>
    </xf>
    <xf numFmtId="3" fontId="2" fillId="0" borderId="3" xfId="0" applyNumberFormat="1" applyFont="1" applyBorder="1" applyAlignment="1">
      <alignment wrapText="1"/>
    </xf>
    <xf numFmtId="0" fontId="2" fillId="4" borderId="11" xfId="0" applyFont="1" applyFill="1" applyBorder="1" applyAlignment="1">
      <alignment vertical="top" wrapText="1"/>
    </xf>
    <xf numFmtId="0" fontId="2" fillId="4" borderId="41" xfId="0" applyFont="1" applyFill="1" applyBorder="1" applyAlignment="1">
      <alignment vertical="top" wrapText="1"/>
    </xf>
    <xf numFmtId="9" fontId="2" fillId="0" borderId="7" xfId="0" applyNumberFormat="1" applyFont="1" applyBorder="1" applyAlignment="1">
      <alignment wrapText="1"/>
    </xf>
    <xf numFmtId="0" fontId="2" fillId="4" borderId="42" xfId="0" applyFont="1" applyFill="1" applyBorder="1" applyAlignment="1">
      <alignment vertical="top" wrapText="1"/>
    </xf>
    <xf numFmtId="165" fontId="2" fillId="0" borderId="7" xfId="0" applyNumberFormat="1" applyFont="1" applyBorder="1" applyAlignment="1">
      <alignment wrapText="1"/>
    </xf>
    <xf numFmtId="1" fontId="2" fillId="0" borderId="7" xfId="0" applyNumberFormat="1" applyFont="1" applyBorder="1" applyAlignment="1">
      <alignment wrapText="1"/>
    </xf>
    <xf numFmtId="0" fontId="2" fillId="17" borderId="3" xfId="0" applyFont="1" applyFill="1" applyBorder="1" applyAlignment="1">
      <alignment wrapText="1"/>
    </xf>
    <xf numFmtId="165" fontId="2" fillId="17" borderId="3" xfId="0" applyNumberFormat="1" applyFont="1" applyFill="1" applyBorder="1" applyAlignment="1">
      <alignment wrapText="1"/>
    </xf>
    <xf numFmtId="1" fontId="2" fillId="17" borderId="3" xfId="0" applyNumberFormat="1" applyFont="1" applyFill="1" applyBorder="1" applyAlignment="1">
      <alignment wrapText="1"/>
    </xf>
    <xf numFmtId="0" fontId="3" fillId="19" borderId="3" xfId="0" applyFont="1" applyFill="1" applyBorder="1" applyAlignment="1">
      <alignment wrapText="1"/>
    </xf>
    <xf numFmtId="0" fontId="3" fillId="19" borderId="7" xfId="0" applyFont="1" applyFill="1" applyBorder="1" applyAlignment="1">
      <alignment wrapText="1"/>
    </xf>
    <xf numFmtId="165" fontId="2" fillId="0" borderId="3" xfId="0" applyNumberFormat="1" applyFont="1" applyBorder="1" applyAlignment="1">
      <alignment horizontal="left" wrapText="1"/>
    </xf>
    <xf numFmtId="2" fontId="49" fillId="0" borderId="3" xfId="0" applyNumberFormat="1" applyFont="1" applyBorder="1" applyAlignment="1">
      <alignment wrapText="1"/>
    </xf>
    <xf numFmtId="2" fontId="49" fillId="17" borderId="3" xfId="0" applyNumberFormat="1" applyFont="1" applyFill="1" applyBorder="1" applyAlignment="1">
      <alignment wrapText="1"/>
    </xf>
    <xf numFmtId="0" fontId="2" fillId="19" borderId="3" xfId="0" applyFont="1" applyFill="1" applyBorder="1" applyAlignment="1">
      <alignment wrapText="1"/>
    </xf>
    <xf numFmtId="9" fontId="2" fillId="19" borderId="3" xfId="0" applyNumberFormat="1" applyFont="1" applyFill="1" applyBorder="1" applyAlignment="1">
      <alignment wrapText="1"/>
    </xf>
    <xf numFmtId="9" fontId="2" fillId="19" borderId="3" xfId="0" applyNumberFormat="1" applyFont="1" applyFill="1" applyBorder="1" applyAlignment="1">
      <alignment horizontal="right" wrapText="1"/>
    </xf>
    <xf numFmtId="2" fontId="2" fillId="19" borderId="3" xfId="0" applyNumberFormat="1" applyFont="1" applyFill="1" applyBorder="1" applyAlignment="1">
      <alignment horizontal="right" wrapText="1"/>
    </xf>
    <xf numFmtId="167" fontId="2" fillId="19" borderId="3" xfId="0" applyNumberFormat="1" applyFont="1" applyFill="1" applyBorder="1" applyAlignment="1">
      <alignment wrapText="1"/>
    </xf>
    <xf numFmtId="9" fontId="2" fillId="4" borderId="11" xfId="0" applyNumberFormat="1" applyFont="1" applyFill="1" applyBorder="1" applyAlignment="1">
      <alignment wrapText="1"/>
    </xf>
    <xf numFmtId="0" fontId="2" fillId="15" borderId="40" xfId="0" applyFont="1" applyFill="1" applyBorder="1" applyAlignment="1">
      <alignment vertical="top" wrapText="1"/>
    </xf>
    <xf numFmtId="9" fontId="2" fillId="19" borderId="3" xfId="4" applyFont="1" applyFill="1" applyBorder="1" applyAlignment="1">
      <alignment horizontal="right" wrapText="1"/>
    </xf>
    <xf numFmtId="169" fontId="2" fillId="19" borderId="3" xfId="3" applyNumberFormat="1" applyFont="1" applyFill="1" applyBorder="1" applyAlignment="1">
      <alignment wrapText="1"/>
    </xf>
    <xf numFmtId="169" fontId="2" fillId="17" borderId="3" xfId="3" applyNumberFormat="1" applyFont="1" applyFill="1" applyBorder="1" applyAlignment="1">
      <alignment wrapText="1"/>
    </xf>
    <xf numFmtId="169" fontId="2" fillId="0" borderId="3" xfId="3" applyNumberFormat="1" applyFont="1" applyBorder="1" applyAlignment="1">
      <alignment wrapText="1"/>
    </xf>
    <xf numFmtId="169" fontId="2" fillId="0" borderId="7" xfId="3" applyNumberFormat="1" applyFont="1" applyBorder="1" applyAlignment="1">
      <alignment wrapText="1"/>
    </xf>
    <xf numFmtId="169" fontId="2" fillId="19" borderId="3" xfId="0" applyNumberFormat="1" applyFont="1" applyFill="1" applyBorder="1" applyAlignment="1">
      <alignment wrapText="1"/>
    </xf>
    <xf numFmtId="169" fontId="3" fillId="19" borderId="3" xfId="3" applyNumberFormat="1" applyFont="1" applyFill="1" applyBorder="1" applyAlignment="1">
      <alignment wrapText="1"/>
    </xf>
    <xf numFmtId="165" fontId="2" fillId="19" borderId="3" xfId="0" applyNumberFormat="1" applyFont="1" applyFill="1" applyBorder="1" applyAlignment="1">
      <alignment horizontal="right" wrapText="1"/>
    </xf>
    <xf numFmtId="0" fontId="52" fillId="0" borderId="0" xfId="5" applyFont="1"/>
    <xf numFmtId="0" fontId="53" fillId="20" borderId="29" xfId="5" applyFont="1" applyFill="1" applyBorder="1" applyAlignment="1">
      <alignment horizontal="center"/>
    </xf>
    <xf numFmtId="0" fontId="53" fillId="13" borderId="13" xfId="5" applyFont="1" applyFill="1" applyBorder="1" applyAlignment="1">
      <alignment vertical="top"/>
    </xf>
    <xf numFmtId="0" fontId="53" fillId="13" borderId="13" xfId="5" applyFont="1" applyFill="1" applyBorder="1" applyAlignment="1">
      <alignment vertical="top" wrapText="1"/>
    </xf>
    <xf numFmtId="0" fontId="54" fillId="13" borderId="13" xfId="5" applyFont="1" applyFill="1" applyBorder="1" applyAlignment="1">
      <alignment vertical="top" wrapText="1"/>
    </xf>
    <xf numFmtId="0" fontId="52" fillId="0" borderId="13" xfId="5" applyFont="1" applyBorder="1"/>
    <xf numFmtId="170" fontId="52" fillId="0" borderId="13" xfId="5" applyNumberFormat="1" applyFont="1" applyBorder="1"/>
    <xf numFmtId="169" fontId="52" fillId="0" borderId="13" xfId="6" applyNumberFormat="1" applyFont="1" applyBorder="1"/>
    <xf numFmtId="0" fontId="1" fillId="0" borderId="0" xfId="5"/>
    <xf numFmtId="0" fontId="52" fillId="17" borderId="13" xfId="5" applyFont="1" applyFill="1" applyBorder="1"/>
    <xf numFmtId="168" fontId="52" fillId="0" borderId="13" xfId="6" applyNumberFormat="1" applyFont="1" applyBorder="1"/>
    <xf numFmtId="0" fontId="52" fillId="21" borderId="13" xfId="5" applyFont="1" applyFill="1" applyBorder="1"/>
    <xf numFmtId="1" fontId="52" fillId="0" borderId="13" xfId="5" applyNumberFormat="1" applyFont="1" applyBorder="1"/>
    <xf numFmtId="169" fontId="54" fillId="0" borderId="0" xfId="6" applyNumberFormat="1" applyFont="1"/>
    <xf numFmtId="169" fontId="54" fillId="0" borderId="0" xfId="5" applyNumberFormat="1" applyFont="1"/>
    <xf numFmtId="164" fontId="54" fillId="0" borderId="0" xfId="5" applyNumberFormat="1" applyFont="1"/>
    <xf numFmtId="164" fontId="52" fillId="0" borderId="0" xfId="5" applyNumberFormat="1" applyFont="1"/>
    <xf numFmtId="2" fontId="54" fillId="0" borderId="0" xfId="5" applyNumberFormat="1" applyFont="1"/>
    <xf numFmtId="169" fontId="52" fillId="0" borderId="13" xfId="3" applyNumberFormat="1" applyFont="1" applyBorder="1"/>
    <xf numFmtId="0" fontId="33" fillId="15" borderId="35" xfId="0" applyFont="1" applyFill="1" applyBorder="1" applyAlignment="1">
      <alignment vertical="top"/>
    </xf>
    <xf numFmtId="0" fontId="49" fillId="19" borderId="3" xfId="0" applyFont="1" applyFill="1" applyBorder="1" applyAlignment="1">
      <alignment wrapText="1"/>
    </xf>
    <xf numFmtId="169" fontId="49" fillId="19" borderId="3" xfId="3" applyNumberFormat="1" applyFont="1" applyFill="1" applyBorder="1" applyAlignment="1">
      <alignment wrapText="1"/>
    </xf>
    <xf numFmtId="169" fontId="55" fillId="19" borderId="3" xfId="0" applyNumberFormat="1" applyFont="1" applyFill="1" applyBorder="1" applyAlignment="1">
      <alignment wrapText="1"/>
    </xf>
    <xf numFmtId="9" fontId="55" fillId="19" borderId="3" xfId="0" applyNumberFormat="1" applyFont="1" applyFill="1" applyBorder="1" applyAlignment="1">
      <alignment wrapText="1"/>
    </xf>
    <xf numFmtId="9" fontId="0" fillId="0" borderId="0" xfId="0" applyNumberFormat="1"/>
    <xf numFmtId="9" fontId="52" fillId="0" borderId="0" xfId="5" applyNumberFormat="1" applyFont="1"/>
    <xf numFmtId="43" fontId="2" fillId="17" borderId="3" xfId="0" applyNumberFormat="1" applyFont="1" applyFill="1" applyBorder="1" applyAlignment="1">
      <alignment horizontal="right" wrapText="1"/>
    </xf>
    <xf numFmtId="2" fontId="2" fillId="17" borderId="3" xfId="0" applyNumberFormat="1" applyFont="1" applyFill="1" applyBorder="1" applyAlignment="1">
      <alignment horizontal="right" wrapText="1"/>
    </xf>
    <xf numFmtId="0" fontId="3" fillId="17" borderId="3" xfId="0" applyFont="1" applyFill="1" applyBorder="1" applyAlignment="1">
      <alignment wrapText="1"/>
    </xf>
    <xf numFmtId="9" fontId="2" fillId="17" borderId="3" xfId="0" applyNumberFormat="1" applyFont="1" applyFill="1" applyBorder="1" applyAlignment="1">
      <alignment horizontal="right" wrapText="1"/>
    </xf>
    <xf numFmtId="169" fontId="56" fillId="17" borderId="3" xfId="3" applyNumberFormat="1" applyFont="1" applyFill="1" applyBorder="1" applyAlignment="1">
      <alignment wrapText="1"/>
    </xf>
    <xf numFmtId="0" fontId="2" fillId="8" borderId="8" xfId="0" applyFont="1" applyFill="1" applyBorder="1" applyAlignment="1">
      <alignment horizontal="left" vertical="top" wrapText="1"/>
    </xf>
    <xf numFmtId="0" fontId="2" fillId="4" borderId="5" xfId="0" applyFont="1" applyFill="1" applyBorder="1"/>
    <xf numFmtId="169" fontId="2" fillId="22" borderId="3" xfId="3" applyNumberFormat="1" applyFont="1" applyFill="1" applyBorder="1" applyAlignment="1">
      <alignment wrapText="1"/>
    </xf>
    <xf numFmtId="0" fontId="5" fillId="0" borderId="29" xfId="0" applyFont="1" applyBorder="1" applyAlignment="1">
      <alignment vertical="center" wrapText="1"/>
    </xf>
    <xf numFmtId="0" fontId="35" fillId="0" borderId="35" xfId="0" applyFont="1" applyBorder="1" applyAlignment="1">
      <alignment vertical="top" wrapText="1"/>
    </xf>
    <xf numFmtId="0" fontId="38" fillId="0" borderId="35" xfId="0" applyFont="1" applyBorder="1" applyAlignment="1">
      <alignment horizontal="left" vertical="top"/>
    </xf>
    <xf numFmtId="0" fontId="35" fillId="0" borderId="38" xfId="0" applyFont="1" applyBorder="1" applyAlignment="1">
      <alignment vertical="top" wrapText="1"/>
    </xf>
    <xf numFmtId="0" fontId="35" fillId="14" borderId="49" xfId="0" applyFont="1" applyFill="1" applyBorder="1" applyAlignment="1">
      <alignment vertical="top"/>
    </xf>
    <xf numFmtId="0" fontId="35" fillId="13" borderId="1" xfId="0" applyFont="1" applyFill="1" applyBorder="1" applyAlignment="1">
      <alignment vertical="top"/>
    </xf>
    <xf numFmtId="0" fontId="38" fillId="0" borderId="38" xfId="0" applyFont="1" applyBorder="1" applyAlignment="1">
      <alignment horizontal="left" vertical="top" wrapText="1"/>
    </xf>
    <xf numFmtId="0" fontId="36" fillId="0" borderId="35" xfId="0" applyFont="1" applyBorder="1" applyAlignment="1">
      <alignment horizontal="left" vertical="top" wrapText="1"/>
    </xf>
    <xf numFmtId="0" fontId="35" fillId="13" borderId="35" xfId="0" applyFont="1" applyFill="1" applyBorder="1" applyAlignment="1">
      <alignment vertical="top"/>
    </xf>
    <xf numFmtId="0" fontId="59" fillId="0" borderId="35" xfId="0" applyFont="1" applyBorder="1" applyAlignment="1">
      <alignment vertical="top"/>
    </xf>
    <xf numFmtId="0" fontId="4" fillId="11" borderId="0" xfId="0" applyFont="1" applyFill="1" applyAlignment="1">
      <alignment wrapText="1"/>
    </xf>
    <xf numFmtId="0" fontId="16" fillId="10" borderId="0" xfId="0" applyFont="1" applyFill="1" applyAlignment="1">
      <alignment wrapText="1"/>
    </xf>
    <xf numFmtId="0" fontId="5" fillId="10" borderId="0" xfId="0" applyFont="1" applyFill="1" applyAlignment="1">
      <alignment wrapText="1"/>
    </xf>
    <xf numFmtId="0" fontId="8" fillId="10" borderId="0" xfId="1" applyFill="1" applyBorder="1" applyAlignment="1">
      <alignment wrapText="1"/>
    </xf>
    <xf numFmtId="0" fontId="11" fillId="10" borderId="0" xfId="0" applyFont="1" applyFill="1" applyAlignment="1">
      <alignment wrapText="1"/>
    </xf>
    <xf numFmtId="0" fontId="6" fillId="10" borderId="0" xfId="0" applyFont="1" applyFill="1" applyAlignment="1">
      <alignment wrapText="1"/>
    </xf>
    <xf numFmtId="0" fontId="16" fillId="10" borderId="12" xfId="0" applyFont="1" applyFill="1" applyBorder="1" applyAlignment="1">
      <alignment wrapText="1"/>
    </xf>
    <xf numFmtId="0" fontId="36" fillId="15" borderId="35" xfId="0" applyFont="1" applyFill="1" applyBorder="1" applyAlignment="1">
      <alignment horizontal="center" vertical="top" wrapText="1"/>
    </xf>
    <xf numFmtId="0" fontId="33" fillId="15" borderId="35" xfId="0" applyFont="1" applyFill="1" applyBorder="1" applyAlignment="1">
      <alignment horizontal="center" vertical="top" wrapText="1"/>
    </xf>
    <xf numFmtId="0" fontId="34" fillId="16" borderId="36" xfId="0" applyFont="1" applyFill="1" applyBorder="1" applyAlignment="1">
      <alignment horizontal="center" vertical="top"/>
    </xf>
    <xf numFmtId="0" fontId="34" fillId="16" borderId="37" xfId="0" applyFont="1" applyFill="1" applyBorder="1" applyAlignment="1">
      <alignment horizontal="center" vertical="top"/>
    </xf>
    <xf numFmtId="0" fontId="6" fillId="0" borderId="0" xfId="0" applyFont="1" applyAlignment="1">
      <alignment wrapText="1"/>
    </xf>
    <xf numFmtId="0" fontId="5" fillId="0" borderId="13" xfId="0" applyFont="1" applyBorder="1" applyAlignment="1">
      <alignment vertical="center" wrapText="1"/>
    </xf>
    <xf numFmtId="0" fontId="5" fillId="0" borderId="29" xfId="0" applyFont="1" applyBorder="1" applyAlignment="1">
      <alignment horizontal="left" vertical="top" wrapText="1"/>
    </xf>
    <xf numFmtId="0" fontId="5" fillId="0" borderId="22" xfId="0" applyFont="1" applyBorder="1" applyAlignment="1">
      <alignment horizontal="left" vertical="top" wrapText="1"/>
    </xf>
    <xf numFmtId="0" fontId="5" fillId="0" borderId="29" xfId="0" applyFont="1" applyBorder="1" applyAlignment="1">
      <alignment horizontal="center"/>
    </xf>
    <xf numFmtId="0" fontId="0" fillId="0" borderId="22" xfId="0" applyBorder="1" applyAlignment="1">
      <alignment horizontal="center"/>
    </xf>
    <xf numFmtId="0" fontId="3" fillId="0" borderId="32" xfId="0" applyFont="1" applyBorder="1" applyAlignment="1">
      <alignment horizontal="left" wrapText="1"/>
    </xf>
    <xf numFmtId="0" fontId="3" fillId="0" borderId="33" xfId="0" applyFont="1" applyBorder="1" applyAlignment="1">
      <alignment horizontal="left" wrapText="1"/>
    </xf>
    <xf numFmtId="0" fontId="3" fillId="0" borderId="34" xfId="0" applyFont="1" applyBorder="1" applyAlignment="1">
      <alignment horizontal="left"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43" xfId="0" applyFont="1" applyBorder="1" applyAlignment="1">
      <alignment horizontal="left" wrapText="1"/>
    </xf>
    <xf numFmtId="0" fontId="3" fillId="0" borderId="44" xfId="0" applyFont="1" applyBorder="1" applyAlignment="1">
      <alignment horizontal="left" wrapText="1"/>
    </xf>
    <xf numFmtId="0" fontId="3" fillId="0" borderId="19" xfId="0" applyFont="1" applyBorder="1" applyAlignment="1">
      <alignment horizontal="left" wrapText="1"/>
    </xf>
    <xf numFmtId="0" fontId="2" fillId="8" borderId="45" xfId="0" applyFont="1" applyFill="1" applyBorder="1" applyAlignment="1">
      <alignment wrapText="1"/>
    </xf>
    <xf numFmtId="0" fontId="2" fillId="8" borderId="46" xfId="0" applyFont="1" applyFill="1" applyBorder="1" applyAlignment="1">
      <alignment wrapText="1"/>
    </xf>
    <xf numFmtId="0" fontId="2" fillId="8" borderId="47" xfId="0" applyFont="1" applyFill="1" applyBorder="1" applyAlignment="1">
      <alignment wrapText="1"/>
    </xf>
    <xf numFmtId="0" fontId="2" fillId="8" borderId="48" xfId="0" applyFont="1" applyFill="1" applyBorder="1" applyAlignment="1">
      <alignment wrapText="1"/>
    </xf>
    <xf numFmtId="0" fontId="2" fillId="8" borderId="0" xfId="0" applyFont="1" applyFill="1" applyAlignment="1">
      <alignment wrapText="1"/>
    </xf>
    <xf numFmtId="0" fontId="2" fillId="4" borderId="5" xfId="0" applyFont="1" applyFill="1" applyBorder="1" applyAlignment="1">
      <alignment wrapText="1"/>
    </xf>
    <xf numFmtId="0" fontId="2" fillId="4" borderId="11" xfId="0" applyFont="1" applyFill="1" applyBorder="1" applyAlignment="1">
      <alignment wrapText="1"/>
    </xf>
    <xf numFmtId="0" fontId="3" fillId="0" borderId="5" xfId="0" applyFont="1" applyBorder="1" applyAlignment="1">
      <alignment wrapText="1"/>
    </xf>
    <xf numFmtId="0" fontId="3" fillId="0" borderId="11" xfId="0" applyFont="1" applyBorder="1" applyAlignment="1">
      <alignment wrapText="1"/>
    </xf>
    <xf numFmtId="0" fontId="32" fillId="6" borderId="24"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2" xfId="0" applyFont="1" applyFill="1" applyBorder="1" applyAlignment="1">
      <alignment horizontal="left" vertical="top" wrapText="1"/>
    </xf>
    <xf numFmtId="0" fontId="2" fillId="0" borderId="11" xfId="0" applyFont="1" applyBorder="1" applyAlignment="1">
      <alignment wrapText="1"/>
    </xf>
    <xf numFmtId="0" fontId="2" fillId="0" borderId="14" xfId="0" applyFont="1" applyBorder="1" applyAlignment="1">
      <alignment wrapText="1"/>
    </xf>
    <xf numFmtId="0" fontId="3" fillId="0" borderId="32"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13" borderId="24" xfId="0" applyFont="1" applyFill="1" applyBorder="1" applyAlignment="1">
      <alignment horizontal="left" vertical="top" wrapText="1"/>
    </xf>
    <xf numFmtId="0" fontId="3" fillId="13" borderId="4" xfId="0" applyFont="1" applyFill="1" applyBorder="1" applyAlignment="1">
      <alignment horizontal="left" vertical="top" wrapText="1"/>
    </xf>
    <xf numFmtId="0" fontId="3" fillId="13" borderId="2" xfId="0" applyFont="1" applyFill="1" applyBorder="1" applyAlignment="1">
      <alignment horizontal="left" vertical="top" wrapText="1"/>
    </xf>
    <xf numFmtId="0" fontId="2" fillId="0" borderId="5" xfId="0" applyFont="1" applyBorder="1" applyAlignment="1">
      <alignment horizontal="left"/>
    </xf>
    <xf numFmtId="0" fontId="2" fillId="0" borderId="11" xfId="0" applyFont="1" applyBorder="1" applyAlignment="1">
      <alignment horizontal="left"/>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22" fillId="0" borderId="24" xfId="0" applyFont="1" applyBorder="1" applyAlignment="1">
      <alignment vertical="top" wrapText="1"/>
    </xf>
    <xf numFmtId="0" fontId="48" fillId="0" borderId="4" xfId="0" applyFont="1" applyBorder="1" applyAlignment="1">
      <alignment vertical="top" wrapText="1"/>
    </xf>
    <xf numFmtId="0" fontId="48" fillId="0" borderId="2" xfId="0" applyFont="1" applyBorder="1" applyAlignment="1">
      <alignment vertical="top" wrapText="1"/>
    </xf>
    <xf numFmtId="0" fontId="22" fillId="0" borderId="24" xfId="0" applyFont="1" applyBorder="1" applyAlignment="1">
      <alignment horizontal="left" vertical="top" wrapText="1"/>
    </xf>
    <xf numFmtId="0" fontId="22" fillId="0" borderId="4" xfId="0" applyFont="1" applyBorder="1" applyAlignment="1">
      <alignment horizontal="left" vertical="top" wrapText="1"/>
    </xf>
    <xf numFmtId="0" fontId="22" fillId="0" borderId="2" xfId="0" applyFont="1" applyBorder="1" applyAlignment="1">
      <alignment horizontal="left" vertical="top" wrapText="1"/>
    </xf>
    <xf numFmtId="0" fontId="24" fillId="0" borderId="25" xfId="0" applyFont="1" applyBorder="1" applyAlignment="1">
      <alignment horizontal="left" vertical="top" wrapText="1"/>
    </xf>
    <xf numFmtId="0" fontId="24" fillId="0" borderId="8" xfId="0" applyFont="1" applyBorder="1" applyAlignment="1">
      <alignment horizontal="left" vertical="top" wrapText="1"/>
    </xf>
    <xf numFmtId="0" fontId="24" fillId="0" borderId="3" xfId="0" applyFont="1" applyBorder="1" applyAlignment="1">
      <alignment horizontal="left" vertical="top" wrapText="1"/>
    </xf>
    <xf numFmtId="0" fontId="2" fillId="3" borderId="4" xfId="0" applyFont="1" applyFill="1" applyBorder="1" applyAlignment="1">
      <alignment wrapText="1"/>
    </xf>
    <xf numFmtId="0" fontId="2" fillId="3" borderId="15" xfId="0" applyFont="1" applyFill="1" applyBorder="1" applyAlignment="1">
      <alignment wrapText="1"/>
    </xf>
    <xf numFmtId="0" fontId="2" fillId="5" borderId="9" xfId="0" applyFont="1" applyFill="1" applyBorder="1" applyAlignment="1">
      <alignment wrapText="1"/>
    </xf>
    <xf numFmtId="0" fontId="2" fillId="5" borderId="10" xfId="0" applyFont="1" applyFill="1" applyBorder="1" applyAlignment="1">
      <alignment wrapText="1"/>
    </xf>
    <xf numFmtId="0" fontId="2" fillId="5" borderId="16" xfId="0" applyFont="1" applyFill="1" applyBorder="1" applyAlignment="1">
      <alignment wrapText="1"/>
    </xf>
    <xf numFmtId="0" fontId="2" fillId="5" borderId="17" xfId="0" applyFont="1" applyFill="1" applyBorder="1" applyAlignment="1">
      <alignment wrapText="1"/>
    </xf>
    <xf numFmtId="0" fontId="2" fillId="5" borderId="18" xfId="0" applyFont="1" applyFill="1" applyBorder="1" applyAlignment="1">
      <alignment wrapText="1"/>
    </xf>
    <xf numFmtId="0" fontId="2" fillId="5" borderId="19" xfId="0" applyFont="1" applyFill="1" applyBorder="1" applyAlignment="1">
      <alignment wrapText="1"/>
    </xf>
    <xf numFmtId="0" fontId="50" fillId="13" borderId="24" xfId="0" applyFont="1" applyFill="1" applyBorder="1" applyAlignment="1">
      <alignment horizontal="left" vertical="top" wrapText="1"/>
    </xf>
    <xf numFmtId="0" fontId="50" fillId="13" borderId="4" xfId="0" applyFont="1" applyFill="1" applyBorder="1" applyAlignment="1">
      <alignment horizontal="left" vertical="top" wrapText="1"/>
    </xf>
    <xf numFmtId="0" fontId="50" fillId="13" borderId="2" xfId="0" applyFont="1" applyFill="1" applyBorder="1" applyAlignment="1">
      <alignment horizontal="left" vertical="top" wrapText="1"/>
    </xf>
    <xf numFmtId="0" fontId="24" fillId="0" borderId="24" xfId="0" applyFont="1" applyBorder="1" applyAlignment="1">
      <alignment horizontal="left" vertical="top" wrapText="1"/>
    </xf>
    <xf numFmtId="0" fontId="24" fillId="0" borderId="4" xfId="0" applyFont="1" applyBorder="1" applyAlignment="1">
      <alignment horizontal="left" vertical="top" wrapText="1"/>
    </xf>
    <xf numFmtId="0" fontId="24" fillId="0" borderId="2" xfId="0" applyFont="1" applyBorder="1" applyAlignment="1">
      <alignment horizontal="left" vertical="top" wrapText="1"/>
    </xf>
    <xf numFmtId="0" fontId="24" fillId="0" borderId="25" xfId="0" applyFont="1" applyBorder="1" applyAlignment="1">
      <alignment vertical="top" wrapText="1"/>
    </xf>
    <xf numFmtId="0" fontId="24" fillId="0" borderId="8" xfId="0" applyFont="1" applyBorder="1" applyAlignment="1">
      <alignment vertical="top" wrapText="1"/>
    </xf>
    <xf numFmtId="0" fontId="24" fillId="0" borderId="3" xfId="0" applyFont="1" applyBorder="1" applyAlignment="1">
      <alignment vertical="top" wrapText="1"/>
    </xf>
    <xf numFmtId="0" fontId="3" fillId="0" borderId="32" xfId="0" applyFont="1" applyBorder="1" applyAlignment="1">
      <alignment horizontal="left" vertical="top" wrapText="1"/>
    </xf>
    <xf numFmtId="0" fontId="3" fillId="0" borderId="33" xfId="0" applyFont="1" applyBorder="1" applyAlignment="1">
      <alignment horizontal="left" vertical="top" wrapText="1"/>
    </xf>
    <xf numFmtId="0" fontId="3" fillId="0" borderId="34" xfId="0" applyFont="1" applyBorder="1" applyAlignment="1">
      <alignment horizontal="left" vertical="top" wrapText="1"/>
    </xf>
    <xf numFmtId="0" fontId="24" fillId="0" borderId="10" xfId="0" applyFont="1" applyBorder="1" applyAlignment="1">
      <alignment horizontal="left" vertical="top" wrapText="1"/>
    </xf>
    <xf numFmtId="0" fontId="24" fillId="0" borderId="0" xfId="0" applyFont="1" applyAlignment="1">
      <alignment horizontal="left" vertical="top" wrapText="1"/>
    </xf>
    <xf numFmtId="0" fontId="3" fillId="13" borderId="32" xfId="0" applyFont="1" applyFill="1" applyBorder="1" applyAlignment="1">
      <alignment horizontal="left" vertical="top" wrapText="1"/>
    </xf>
    <xf numFmtId="0" fontId="3" fillId="13" borderId="33" xfId="0" applyFont="1" applyFill="1" applyBorder="1" applyAlignment="1">
      <alignment horizontal="left" vertical="top" wrapText="1"/>
    </xf>
    <xf numFmtId="0" fontId="3" fillId="13" borderId="24" xfId="0" applyFont="1" applyFill="1" applyBorder="1" applyAlignment="1">
      <alignment vertical="top" wrapText="1"/>
    </xf>
    <xf numFmtId="0" fontId="3" fillId="13" borderId="4" xfId="0" applyFont="1" applyFill="1" applyBorder="1" applyAlignment="1">
      <alignment vertical="top" wrapText="1"/>
    </xf>
    <xf numFmtId="0" fontId="3" fillId="13" borderId="2" xfId="0" applyFont="1" applyFill="1" applyBorder="1" applyAlignment="1">
      <alignment vertical="top" wrapText="1"/>
    </xf>
    <xf numFmtId="0" fontId="31" fillId="13" borderId="33" xfId="0" applyFont="1" applyFill="1" applyBorder="1" applyAlignment="1">
      <alignment horizontal="left" vertical="top" wrapText="1"/>
    </xf>
    <xf numFmtId="0" fontId="31" fillId="13" borderId="34" xfId="0" applyFont="1" applyFill="1" applyBorder="1" applyAlignment="1">
      <alignment horizontal="left" vertical="top" wrapText="1"/>
    </xf>
    <xf numFmtId="0" fontId="24" fillId="0" borderId="7" xfId="0" applyFont="1" applyBorder="1" applyAlignment="1">
      <alignment horizontal="left" vertical="top" wrapText="1"/>
    </xf>
    <xf numFmtId="0" fontId="3" fillId="13" borderId="9" xfId="0" applyFont="1" applyFill="1" applyBorder="1" applyAlignment="1">
      <alignment horizontal="left" vertical="top" wrapText="1"/>
    </xf>
    <xf numFmtId="0" fontId="3" fillId="13" borderId="30" xfId="0" applyFont="1" applyFill="1" applyBorder="1" applyAlignment="1">
      <alignment horizontal="left" vertical="top" wrapText="1"/>
    </xf>
    <xf numFmtId="0" fontId="3" fillId="13" borderId="31" xfId="0" applyFont="1" applyFill="1" applyBorder="1" applyAlignment="1">
      <alignment horizontal="left" vertical="top" wrapText="1"/>
    </xf>
    <xf numFmtId="0" fontId="3" fillId="6" borderId="24" xfId="0" applyFont="1" applyFill="1" applyBorder="1" applyAlignment="1">
      <alignment horizontal="center" wrapText="1"/>
    </xf>
    <xf numFmtId="0" fontId="3" fillId="6" borderId="4" xfId="0" applyFont="1" applyFill="1" applyBorder="1" applyAlignment="1">
      <alignment horizontal="center" wrapText="1"/>
    </xf>
    <xf numFmtId="0" fontId="3" fillId="0" borderId="24"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57" fillId="0" borderId="0" xfId="1" applyFont="1" applyFill="1" applyBorder="1" applyAlignment="1">
      <alignment horizontal="center"/>
    </xf>
    <xf numFmtId="0" fontId="32" fillId="13" borderId="9" xfId="0" applyFont="1" applyFill="1" applyBorder="1" applyAlignment="1">
      <alignment horizontal="left" vertical="top" wrapText="1"/>
    </xf>
    <xf numFmtId="0" fontId="32" fillId="13" borderId="30" xfId="0" applyFont="1" applyFill="1" applyBorder="1" applyAlignment="1">
      <alignment horizontal="left" vertical="top" wrapText="1"/>
    </xf>
    <xf numFmtId="0" fontId="32" fillId="13" borderId="31" xfId="0" applyFont="1" applyFill="1" applyBorder="1" applyAlignment="1">
      <alignment horizontal="left" vertical="top" wrapText="1"/>
    </xf>
    <xf numFmtId="0" fontId="3" fillId="13" borderId="34" xfId="0" applyFont="1" applyFill="1" applyBorder="1" applyAlignment="1">
      <alignment horizontal="left" vertical="top" wrapText="1"/>
    </xf>
    <xf numFmtId="0" fontId="2" fillId="3" borderId="28" xfId="0" applyFont="1" applyFill="1" applyBorder="1" applyAlignment="1">
      <alignment wrapText="1"/>
    </xf>
    <xf numFmtId="0" fontId="30" fillId="0" borderId="0" xfId="1" applyFont="1" applyFill="1" applyBorder="1" applyAlignment="1">
      <alignment horizontal="center"/>
    </xf>
    <xf numFmtId="0" fontId="22" fillId="0" borderId="4" xfId="0" applyFont="1" applyBorder="1" applyAlignment="1">
      <alignment vertical="top" wrapText="1"/>
    </xf>
    <xf numFmtId="0" fontId="22" fillId="0" borderId="2" xfId="0" applyFont="1" applyBorder="1" applyAlignment="1">
      <alignment vertical="top" wrapText="1"/>
    </xf>
    <xf numFmtId="0" fontId="3" fillId="6" borderId="24" xfId="0" applyFont="1" applyFill="1" applyBorder="1" applyAlignment="1">
      <alignment horizontal="left" vertical="top" wrapText="1"/>
    </xf>
    <xf numFmtId="0" fontId="3" fillId="0" borderId="32" xfId="0" applyFont="1" applyBorder="1" applyAlignment="1">
      <alignment wrapText="1"/>
    </xf>
    <xf numFmtId="0" fontId="3" fillId="0" borderId="33" xfId="0" applyFont="1" applyBorder="1" applyAlignment="1">
      <alignment wrapText="1"/>
    </xf>
    <xf numFmtId="0" fontId="3" fillId="0" borderId="34" xfId="0" applyFont="1" applyBorder="1" applyAlignment="1">
      <alignment wrapText="1"/>
    </xf>
    <xf numFmtId="0" fontId="2" fillId="7" borderId="5" xfId="0" applyFont="1" applyFill="1" applyBorder="1" applyAlignment="1">
      <alignment wrapText="1"/>
    </xf>
    <xf numFmtId="0" fontId="2" fillId="7" borderId="20" xfId="0" applyFont="1" applyFill="1" applyBorder="1" applyAlignment="1">
      <alignment wrapText="1"/>
    </xf>
    <xf numFmtId="0" fontId="2" fillId="0" borderId="5" xfId="0" applyFont="1" applyBorder="1" applyAlignment="1">
      <alignment wrapText="1"/>
    </xf>
    <xf numFmtId="0" fontId="3" fillId="17" borderId="24" xfId="0" applyFont="1" applyFill="1" applyBorder="1" applyAlignment="1">
      <alignment horizontal="left" vertical="top" wrapText="1"/>
    </xf>
    <xf numFmtId="0" fontId="3" fillId="17" borderId="4" xfId="0" applyFont="1" applyFill="1" applyBorder="1" applyAlignment="1">
      <alignment horizontal="left" vertical="top" wrapText="1"/>
    </xf>
    <xf numFmtId="0" fontId="3" fillId="17" borderId="2" xfId="0" applyFont="1" applyFill="1" applyBorder="1" applyAlignment="1">
      <alignment horizontal="left" vertical="top" wrapText="1"/>
    </xf>
    <xf numFmtId="0" fontId="22" fillId="0" borderId="24" xfId="0" applyFont="1" applyBorder="1" applyAlignment="1">
      <alignment horizontal="left" vertical="top"/>
    </xf>
    <xf numFmtId="0" fontId="22" fillId="0" borderId="4" xfId="0" applyFont="1" applyBorder="1" applyAlignment="1">
      <alignment horizontal="left" vertical="top"/>
    </xf>
    <xf numFmtId="0" fontId="22" fillId="0" borderId="2" xfId="0" applyFont="1" applyBorder="1" applyAlignment="1">
      <alignment horizontal="left" vertical="top"/>
    </xf>
    <xf numFmtId="0" fontId="31" fillId="6" borderId="24" xfId="0" applyFont="1" applyFill="1" applyBorder="1" applyAlignment="1">
      <alignment horizontal="left" vertical="top" wrapText="1"/>
    </xf>
    <xf numFmtId="0" fontId="31" fillId="6" borderId="4" xfId="0" applyFont="1" applyFill="1" applyBorder="1" applyAlignment="1">
      <alignment horizontal="left" vertical="top" wrapText="1"/>
    </xf>
    <xf numFmtId="0" fontId="31" fillId="6" borderId="2" xfId="0" applyFont="1" applyFill="1" applyBorder="1" applyAlignment="1">
      <alignment horizontal="left" vertical="top" wrapText="1"/>
    </xf>
    <xf numFmtId="0" fontId="3" fillId="0" borderId="32" xfId="0" applyFont="1" applyBorder="1" applyAlignment="1">
      <alignment horizontal="center" wrapText="1"/>
    </xf>
    <xf numFmtId="0" fontId="3" fillId="0" borderId="33" xfId="0" applyFont="1" applyBorder="1" applyAlignment="1">
      <alignment horizontal="center" wrapText="1"/>
    </xf>
    <xf numFmtId="0" fontId="3" fillId="0" borderId="34" xfId="0" applyFont="1" applyBorder="1" applyAlignment="1">
      <alignment horizontal="center" wrapText="1"/>
    </xf>
    <xf numFmtId="0" fontId="2" fillId="7" borderId="7" xfId="0" applyFont="1" applyFill="1" applyBorder="1" applyAlignment="1">
      <alignment wrapText="1"/>
    </xf>
    <xf numFmtId="0" fontId="3" fillId="17" borderId="24" xfId="0" applyFont="1" applyFill="1" applyBorder="1" applyAlignment="1">
      <alignment vertical="top" wrapText="1"/>
    </xf>
    <xf numFmtId="0" fontId="3" fillId="17" borderId="4" xfId="0" applyFont="1" applyFill="1" applyBorder="1" applyAlignment="1">
      <alignment vertical="top" wrapText="1"/>
    </xf>
    <xf numFmtId="0" fontId="3" fillId="17" borderId="2" xfId="0" applyFont="1" applyFill="1" applyBorder="1" applyAlignment="1">
      <alignment vertical="top" wrapText="1"/>
    </xf>
    <xf numFmtId="0" fontId="2" fillId="7" borderId="11" xfId="0" applyFont="1" applyFill="1" applyBorder="1" applyAlignment="1">
      <alignment wrapText="1"/>
    </xf>
    <xf numFmtId="0" fontId="2" fillId="7" borderId="14" xfId="0" applyFont="1" applyFill="1" applyBorder="1" applyAlignment="1">
      <alignment wrapText="1"/>
    </xf>
    <xf numFmtId="0" fontId="53" fillId="20" borderId="29" xfId="5" applyFont="1" applyFill="1" applyBorder="1" applyAlignment="1">
      <alignment horizontal="center"/>
    </xf>
    <xf numFmtId="0" fontId="53" fillId="20" borderId="13" xfId="5" applyFont="1" applyFill="1" applyBorder="1" applyAlignment="1">
      <alignment horizontal="center"/>
    </xf>
  </cellXfs>
  <cellStyles count="7">
    <cellStyle name="Comma" xfId="3" builtinId="3"/>
    <cellStyle name="Comma 2" xfId="6" xr:uid="{8C00AC44-274C-45B1-A64D-7B8D79F4379D}"/>
    <cellStyle name="Hyperlink" xfId="1" builtinId="8"/>
    <cellStyle name="Normal" xfId="0" builtinId="0"/>
    <cellStyle name="Normal 2" xfId="2" xr:uid="{00000000-0005-0000-0000-000002000000}"/>
    <cellStyle name="Normal 3" xfId="5" xr:uid="{A0C28053-079F-4690-92DB-18B96FDB443C}"/>
    <cellStyle name="Per cent" xfId="4" builtinId="5"/>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iagrams/colors1.xml><?xml version="1.0" encoding="utf-8"?>
<dgm:colorsDef xmlns:dgm="http://schemas.openxmlformats.org/drawingml/2006/diagram" xmlns:a="http://schemas.openxmlformats.org/drawingml/2006/main" uniqueId="urn:microsoft.com/office/officeart/2005/8/colors/accent2_5">
  <dgm:title val=""/>
  <dgm:desc val=""/>
  <dgm:catLst>
    <dgm:cat type="accent2" pri="11500"/>
  </dgm:catLst>
  <dgm:styleLbl name="node0">
    <dgm:fillClrLst meth="cycle">
      <a:schemeClr val="accent2">
        <a:alpha val="80000"/>
      </a:schemeClr>
    </dgm:fillClrLst>
    <dgm:linClrLst meth="repeat">
      <a:schemeClr val="lt1"/>
    </dgm:linClrLst>
    <dgm:effectClrLst/>
    <dgm:txLinClrLst/>
    <dgm:txFillClrLst/>
    <dgm:txEffectClrLst/>
  </dgm:styleLbl>
  <dgm:styleLbl name="node1">
    <dgm:fillClrLst>
      <a:schemeClr val="accent2">
        <a:alpha val="90000"/>
      </a:schemeClr>
      <a:schemeClr val="accent2">
        <a:alpha val="50000"/>
      </a:schemeClr>
    </dgm:fillClrLst>
    <dgm:linClrLst meth="repeat">
      <a:schemeClr val="lt1"/>
    </dgm:linClrLst>
    <dgm:effectClrLst/>
    <dgm:txLinClrLst/>
    <dgm:txFillClrLst/>
    <dgm:txEffectClrLst/>
  </dgm:styleLbl>
  <dgm:styleLbl name="alignNode1">
    <dgm:fillClrLst>
      <a:schemeClr val="accent2">
        <a:alpha val="90000"/>
      </a:schemeClr>
      <a:schemeClr val="accent2">
        <a:alpha val="50000"/>
      </a:schemeClr>
    </dgm:fillClrLst>
    <dgm:linClrLst>
      <a:schemeClr val="accent2">
        <a:alpha val="90000"/>
      </a:schemeClr>
      <a:schemeClr val="accent2">
        <a:alpha val="50000"/>
      </a:schemeClr>
    </dgm:linClrLst>
    <dgm:effectClrLst/>
    <dgm:txLinClrLst/>
    <dgm:txFillClrLst/>
    <dgm:txEffectClrLst/>
  </dgm:styleLbl>
  <dgm:styleLbl name="lnNode1">
    <dgm:fillClrLst>
      <a:schemeClr val="accent2">
        <a:shade val="90000"/>
      </a:schemeClr>
      <a:schemeClr val="accent2">
        <a:alpha val="50000"/>
        <a:tint val="50000"/>
      </a:schemeClr>
    </dgm:fillClrLst>
    <dgm:linClrLst meth="repeat">
      <a:schemeClr val="lt1"/>
    </dgm:linClrLst>
    <dgm:effectClrLst/>
    <dgm:txLinClrLst/>
    <dgm:txFillClrLst/>
    <dgm:txEffectClrLst/>
  </dgm:styleLbl>
  <dgm:styleLbl name="vennNode1">
    <dgm:fillClrLst>
      <a:schemeClr val="accent2">
        <a:shade val="80000"/>
        <a:alpha val="50000"/>
      </a:schemeClr>
      <a:schemeClr val="accent2">
        <a:alpha val="20000"/>
      </a:schemeClr>
    </dgm:fillClrLst>
    <dgm:linClrLst meth="repeat">
      <a:schemeClr val="lt1"/>
    </dgm:linClrLst>
    <dgm:effectClrLst/>
    <dgm:txLinClrLst/>
    <dgm:txFillClrLst/>
    <dgm:txEffectClrLst/>
  </dgm:styleLbl>
  <dgm:styleLbl name="node2">
    <dgm:fillClrLst>
      <a:schemeClr val="accent2">
        <a:alpha val="70000"/>
      </a:schemeClr>
    </dgm:fillClrLst>
    <dgm:linClrLst meth="repeat">
      <a:schemeClr val="lt1"/>
    </dgm:linClrLst>
    <dgm:effectClrLst/>
    <dgm:txLinClrLst/>
    <dgm:txFillClrLst/>
    <dgm:txEffectClrLst/>
  </dgm:styleLbl>
  <dgm:styleLbl name="node3">
    <dgm:fillClrLst>
      <a:schemeClr val="accent2">
        <a:alpha val="50000"/>
      </a:schemeClr>
    </dgm:fillClrLst>
    <dgm:linClrLst meth="repeat">
      <a:schemeClr val="lt1"/>
    </dgm:linClrLst>
    <dgm:effectClrLst/>
    <dgm:txLinClrLst/>
    <dgm:txFillClrLst/>
    <dgm:txEffectClrLst/>
  </dgm:styleLbl>
  <dgm:styleLbl name="node4">
    <dgm:fillClrLst>
      <a:schemeClr val="accent2">
        <a:alpha val="30000"/>
      </a:schemeClr>
    </dgm:fillClrLst>
    <dgm:linClrLst meth="repeat">
      <a:schemeClr val="lt1"/>
    </dgm:linClrLst>
    <dgm:effectClrLst/>
    <dgm:txLinClrLst/>
    <dgm:txFillClrLst/>
    <dgm:txEffectClrLst/>
  </dgm:styleLbl>
  <dgm:styleLbl name="fgImgPlace1">
    <dgm:fillClrLst>
      <a:schemeClr val="accent2">
        <a:tint val="50000"/>
        <a:alpha val="90000"/>
      </a:schemeClr>
      <a:schemeClr val="accent2">
        <a:tint val="20000"/>
        <a:alpha val="50000"/>
      </a:schemeClr>
    </dgm:fillClrLst>
    <dgm:linClrLst meth="repeat">
      <a:schemeClr val="lt1"/>
    </dgm:linClrLst>
    <dgm:effectClrLst/>
    <dgm:txLinClrLst/>
    <dgm:txFillClrLst meth="repeat">
      <a:schemeClr val="lt1"/>
    </dgm:txFillClrLst>
    <dgm:txEffectClrLst/>
  </dgm:styleLbl>
  <dgm:styleLbl name="align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2">
        <a:tint val="50000"/>
      </a:schemeClr>
      <a:schemeClr val="accent2">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f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bgSibTrans2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dgm:txEffectClrLst/>
  </dgm:styleLbl>
  <dgm:styleLbl name="sibTrans1D1">
    <dgm:fillClrLst>
      <a:schemeClr val="accent2">
        <a:shade val="90000"/>
      </a:schemeClr>
      <a:schemeClr val="accent2">
        <a:tint val="50000"/>
      </a:schemeClr>
    </dgm:fillClrLst>
    <dgm:linClrLst>
      <a:schemeClr val="accent2">
        <a:shade val="90000"/>
      </a:schemeClr>
      <a:schemeClr val="accent2">
        <a:tint val="50000"/>
      </a:schemeClr>
    </dgm:linClrLst>
    <dgm:effectClrLst/>
    <dgm:txLinClrLst/>
    <dgm:txFillClrLst meth="repeat">
      <a:schemeClr val="tx1"/>
    </dgm:txFillClrLst>
    <dgm:txEffectClrLst/>
  </dgm:styleLbl>
  <dgm:styleLbl name="callout">
    <dgm:fillClrLst meth="repeat">
      <a:schemeClr val="accent2"/>
    </dgm:fillClrLst>
    <dgm:linClrLst meth="repeat">
      <a:schemeClr val="accent2"/>
    </dgm:linClrLst>
    <dgm:effectClrLst/>
    <dgm:txLinClrLst/>
    <dgm:txFillClrLst meth="repeat">
      <a:schemeClr val="tx1"/>
    </dgm:txFillClrLst>
    <dgm:txEffectClrLst/>
  </dgm:styleLbl>
  <dgm:styleLbl name="asst0">
    <dgm:fillClrLst meth="repeat">
      <a:schemeClr val="accent2">
        <a:alpha val="90000"/>
      </a:schemeClr>
    </dgm:fillClrLst>
    <dgm:linClrLst meth="repeat">
      <a:schemeClr val="lt1"/>
    </dgm:linClrLst>
    <dgm:effectClrLst/>
    <dgm:txLinClrLst/>
    <dgm:txFillClrLst/>
    <dgm:txEffectClrLst/>
  </dgm:styleLbl>
  <dgm:styleLbl name="asst1">
    <dgm:fillClrLst meth="repeat">
      <a:schemeClr val="accent2">
        <a:alpha val="90000"/>
      </a:schemeClr>
    </dgm:fillClrLst>
    <dgm:linClrLst meth="repeat">
      <a:schemeClr val="lt1"/>
    </dgm:linClrLst>
    <dgm:effectClrLst/>
    <dgm:txLinClrLst/>
    <dgm:txFillClrLst/>
    <dgm:txEffectClrLst/>
  </dgm:styleLbl>
  <dgm:styleLbl name="asst2">
    <dgm:fillClrLst>
      <a:schemeClr val="accent2">
        <a:alpha val="90000"/>
      </a:schemeClr>
    </dgm:fillClrLst>
    <dgm:linClrLst meth="repeat">
      <a:schemeClr val="lt1"/>
    </dgm:linClrLst>
    <dgm:effectClrLst/>
    <dgm:txLinClrLst/>
    <dgm:txFillClrLst/>
    <dgm:txEffectClrLst/>
  </dgm:styleLbl>
  <dgm:styleLbl name="asst3">
    <dgm:fillClrLst>
      <a:schemeClr val="accent2">
        <a:alpha val="70000"/>
      </a:schemeClr>
    </dgm:fillClrLst>
    <dgm:linClrLst meth="repeat">
      <a:schemeClr val="lt1"/>
    </dgm:linClrLst>
    <dgm:effectClrLst/>
    <dgm:txLinClrLst/>
    <dgm:txFillClrLst/>
    <dgm:txEffectClrLst/>
  </dgm:styleLbl>
  <dgm:styleLbl name="asst4">
    <dgm:fillClrLst>
      <a:schemeClr val="accent2">
        <a:alpha val="50000"/>
      </a:schemeClr>
    </dgm:fillClrLst>
    <dgm:linClrLst meth="repeat">
      <a:schemeClr val="lt1"/>
    </dgm:linClrLst>
    <dgm:effectClrLst/>
    <dgm:txLinClrLst/>
    <dgm:txFillClrLst/>
    <dgm:txEffectClrLst/>
  </dgm:styleLbl>
  <dgm:styleLbl name="parChTrans2D1">
    <dgm:fillClrLst meth="repeat">
      <a:schemeClr val="accent2">
        <a:shade val="80000"/>
      </a:schemeClr>
    </dgm:fillClrLst>
    <dgm:linClrLst meth="repeat">
      <a:schemeClr val="accent2">
        <a:shade val="80000"/>
      </a:schemeClr>
    </dgm:linClrLst>
    <dgm:effectClrLst/>
    <dgm:txLinClrLst/>
    <dgm:txFillClrLst/>
    <dgm:txEffectClrLst/>
  </dgm:styleLbl>
  <dgm:styleLbl name="parChTrans2D2">
    <dgm:fillClrLst meth="repeat">
      <a:schemeClr val="accent2">
        <a:tint val="90000"/>
      </a:schemeClr>
    </dgm:fillClrLst>
    <dgm:linClrLst meth="repeat">
      <a:schemeClr val="accent2">
        <a:tint val="90000"/>
      </a:schemeClr>
    </dgm:linClrLst>
    <dgm:effectClrLst/>
    <dgm:txLinClrLst/>
    <dgm:txFillClrLst/>
    <dgm:txEffectClrLst/>
  </dgm:styleLbl>
  <dgm:styleLbl name="parChTrans2D3">
    <dgm:fillClrLst meth="repeat">
      <a:schemeClr val="accent2">
        <a:tint val="70000"/>
      </a:schemeClr>
    </dgm:fillClrLst>
    <dgm:linClrLst meth="repeat">
      <a:schemeClr val="accent2">
        <a:tint val="70000"/>
      </a:schemeClr>
    </dgm:linClrLst>
    <dgm:effectClrLst/>
    <dgm:txLinClrLst/>
    <dgm:txFillClrLst/>
    <dgm:txEffectClrLst/>
  </dgm:styleLbl>
  <dgm:styleLbl name="parChTrans2D4">
    <dgm:fillClrLst meth="repeat">
      <a:schemeClr val="accent2">
        <a:tint val="50000"/>
      </a:schemeClr>
    </dgm:fillClrLst>
    <dgm:linClrLst meth="repeat">
      <a:schemeClr val="accent2">
        <a:tint val="50000"/>
      </a:schemeClr>
    </dgm:linClrLst>
    <dgm:effectClrLst/>
    <dgm:txLinClrLst/>
    <dgm:txFillClrLst meth="repeat">
      <a:schemeClr val="dk1"/>
    </dgm:txFillClrLst>
    <dgm:txEffectClrLst/>
  </dgm:styleLbl>
  <dgm:styleLbl name="parChTrans1D1">
    <dgm:fillClrLst meth="repeat">
      <a:schemeClr val="accent2">
        <a:shade val="80000"/>
      </a:schemeClr>
    </dgm:fillClrLst>
    <dgm:linClrLst meth="repeat">
      <a:schemeClr val="accent2">
        <a:shade val="80000"/>
      </a:schemeClr>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2">
        <a:tint val="90000"/>
      </a:schemeClr>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2">
        <a:tint val="70000"/>
      </a:schemeClr>
    </dgm:linClrLst>
    <dgm:effectClrLst/>
    <dgm:txLinClrLst/>
    <dgm:txFillClrLst meth="repeat">
      <a:schemeClr val="tx1"/>
    </dgm:txFillClrLst>
    <dgm:txEffectClrLst/>
  </dgm:styleLbl>
  <dgm:styleLbl name="parChTrans1D4">
    <dgm:fillClrLst meth="repeat">
      <a:schemeClr val="accent2">
        <a:tint val="50000"/>
      </a:schemeClr>
    </dgm:fillClrLst>
    <dgm:linClrLst meth="repeat">
      <a:schemeClr val="accent2">
        <a:tint val="5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trAlignAcc1">
    <dgm:fillClrLst meth="repeat">
      <a:schemeClr val="lt1">
        <a:alpha val="4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bgAcc1">
    <dgm:fillClrLst meth="repeat">
      <a:schemeClr val="lt1">
        <a:alpha val="90000"/>
      </a:schemeClr>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FgAcc1">
    <dgm:fillClrLst meth="repeat">
      <a:schemeClr val="lt1"/>
    </dgm:fillClrLst>
    <dgm:linClrLst>
      <a:schemeClr val="accent2">
        <a:alpha val="90000"/>
      </a:schemeClr>
      <a:schemeClr val="accent2">
        <a:alpha val="5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2"/>
    </dgm:linClrLst>
    <dgm:effectClrLst/>
    <dgm:txLinClrLst/>
    <dgm:txFillClrLst meth="repeat">
      <a:schemeClr val="dk1"/>
    </dgm:txFillClrLst>
    <dgm:txEffectClrLst/>
  </dgm:styleLbl>
  <dgm:styleLbl name="solidBgAcc1">
    <dgm:fillClrLst meth="repeat">
      <a:schemeClr val="lt1"/>
    </dgm:fillClrLst>
    <dgm:linClrLst meth="repeat">
      <a:schemeClr val="accent2"/>
    </dgm:linClrLst>
    <dgm:effectClrLst/>
    <dgm:txLinClrLst/>
    <dgm:txFillClrLst meth="repeat">
      <a:schemeClr val="dk1"/>
    </dgm:txFillClrLst>
    <dgm:txEffectClrLst/>
  </dgm:styleLbl>
  <dgm:styleLbl name="fgAccFollowNode1">
    <dgm:fillClrLst>
      <a:schemeClr val="accent2">
        <a:alpha val="90000"/>
        <a:tint val="40000"/>
      </a:schemeClr>
      <a:schemeClr val="accent2">
        <a:alpha val="5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alignAccFollowNode1">
    <dgm:fillClrLst meth="repeat">
      <a:schemeClr val="accent2">
        <a:alpha val="90000"/>
        <a:tint val="40000"/>
      </a:schemeClr>
    </dgm:fillClrLst>
    <dgm:linClrLst meth="repeat">
      <a:schemeClr val="accent2">
        <a:alpha val="90000"/>
        <a:tint val="40000"/>
      </a:schemeClr>
    </dgm:linClrLst>
    <dgm:effectClrLst/>
    <dgm:txLinClrLst/>
    <dgm:txFillClrLst meth="repeat">
      <a:schemeClr val="dk1"/>
    </dgm:txFillClrLst>
    <dgm:txEffectClrLst/>
  </dgm:styleLbl>
  <dgm:styleLbl name="bgAccFollowNode1">
    <dgm:fillClrLst meth="repeat">
      <a:schemeClr val="accent2">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2">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2">
        <a:tint val="90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2">
        <a:tint val="7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2">
        <a:tint val="50000"/>
      </a:schemeClr>
    </dgm:linClrLst>
    <dgm:effectClrLst/>
    <dgm:txLinClrLst/>
    <dgm:txFillClrLst meth="repeat">
      <a:schemeClr val="dk1"/>
    </dgm:txFillClrLst>
    <dgm:txEffectClrLst/>
  </dgm:styleLbl>
  <dgm:styleLbl name="bgShp">
    <dgm:fillClrLst meth="repeat">
      <a:schemeClr val="accent2">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2">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2"/>
    </dgm:linClrLst>
    <dgm:effectClrLst/>
    <dgm:txLinClrLst/>
    <dgm:txFillClrLst meth="repeat">
      <a:schemeClr val="lt1"/>
    </dgm:txFillClrLst>
    <dgm:txEffectClrLst/>
  </dgm:styleLbl>
  <dgm:styleLbl name="fgShp">
    <dgm:fillClrLst meth="repeat">
      <a:schemeClr val="accent2">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B5D86DB-3EC9-450D-8819-22F0FF452124}" type="doc">
      <dgm:prSet loTypeId="urn:microsoft.com/office/officeart/2005/8/layout/vList5" loCatId="list" qsTypeId="urn:microsoft.com/office/officeart/2005/8/quickstyle/simple1" qsCatId="simple" csTypeId="urn:microsoft.com/office/officeart/2005/8/colors/accent2_5" csCatId="accent2" phldr="1"/>
      <dgm:spPr/>
      <dgm:t>
        <a:bodyPr/>
        <a:lstStyle/>
        <a:p>
          <a:endParaRPr lang="en-GB"/>
        </a:p>
      </dgm:t>
    </dgm:pt>
    <dgm:pt modelId="{569F17DA-CA8C-4FD7-8B2F-1ED58E63FFA2}">
      <dgm:prSet phldrT="[Text]" custT="1"/>
      <dgm:spPr>
        <a:solidFill>
          <a:schemeClr val="bg1">
            <a:lumMod val="65000"/>
            <a:alpha val="9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IMPACT: </a:t>
          </a:r>
        </a:p>
        <a:p>
          <a:r>
            <a:rPr lang="en-GB" sz="1200" dirty="0">
              <a:solidFill>
                <a:sysClr val="windowText" lastClr="000000"/>
              </a:solidFill>
              <a:latin typeface="Arial" panose="020B0604020202020204" pitchFamily="34" charset="0"/>
              <a:cs typeface="Arial" panose="020B0604020202020204" pitchFamily="34" charset="0"/>
            </a:rPr>
            <a:t>Improved well being and rural health</a:t>
          </a:r>
        </a:p>
      </dgm:t>
    </dgm:pt>
    <dgm:pt modelId="{23AB2EF9-1F22-4609-94B7-592CF7630B4C}" type="parTrans" cxnId="{9A666512-AD0F-4E22-9725-8EF937A7B73E}">
      <dgm:prSet/>
      <dgm:spPr/>
      <dgm:t>
        <a:bodyPr/>
        <a:lstStyle/>
        <a:p>
          <a:endParaRPr lang="en-GB"/>
        </a:p>
      </dgm:t>
    </dgm:pt>
    <dgm:pt modelId="{62D8478E-35EB-4A79-9310-E0B6B09BF78C}" type="sibTrans" cxnId="{9A666512-AD0F-4E22-9725-8EF937A7B73E}">
      <dgm:prSet/>
      <dgm:spPr/>
      <dgm:t>
        <a:bodyPr/>
        <a:lstStyle/>
        <a:p>
          <a:endParaRPr lang="en-GB"/>
        </a:p>
      </dgm:t>
    </dgm:pt>
    <dgm:pt modelId="{97186621-4032-4446-A253-84CB2C053BD1}">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Under 5 mortality rate</a:t>
          </a:r>
        </a:p>
      </dgm:t>
    </dgm:pt>
    <dgm:pt modelId="{F8494ED9-6D19-4D88-9A9B-4288DDFB07EB}" type="parTrans" cxnId="{AE94293F-E4A7-49E2-BB42-3543276A5BAF}">
      <dgm:prSet/>
      <dgm:spPr/>
      <dgm:t>
        <a:bodyPr/>
        <a:lstStyle/>
        <a:p>
          <a:endParaRPr lang="en-GB"/>
        </a:p>
      </dgm:t>
    </dgm:pt>
    <dgm:pt modelId="{10CCF0D6-307E-4139-A79A-CC38D69BE790}" type="sibTrans" cxnId="{AE94293F-E4A7-49E2-BB42-3543276A5BAF}">
      <dgm:prSet/>
      <dgm:spPr/>
      <dgm:t>
        <a:bodyPr/>
        <a:lstStyle/>
        <a:p>
          <a:endParaRPr lang="en-GB"/>
        </a:p>
      </dgm:t>
    </dgm:pt>
    <dgm:pt modelId="{B3B73794-E2CD-43CF-AFDB-3957E5FB4344}">
      <dgm:prSet phldrT="[Text]" custT="1"/>
      <dgm:spPr>
        <a:solidFill>
          <a:schemeClr val="bg1">
            <a:lumMod val="65000"/>
            <a:alpha val="7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OUTCOME: </a:t>
          </a:r>
        </a:p>
        <a:p>
          <a:r>
            <a:rPr lang="en-GB" sz="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gm:t>
    </dgm:pt>
    <dgm:pt modelId="{5D7F968D-7275-483C-AFAE-FE30656093CF}" type="parTrans" cxnId="{AAFD4C1D-0689-4CF6-8979-5B16D4ADA79A}">
      <dgm:prSet/>
      <dgm:spPr/>
      <dgm:t>
        <a:bodyPr/>
        <a:lstStyle/>
        <a:p>
          <a:endParaRPr lang="en-GB"/>
        </a:p>
      </dgm:t>
    </dgm:pt>
    <dgm:pt modelId="{9D05F524-3E41-4C73-850D-859784CCF7FA}" type="sibTrans" cxnId="{AAFD4C1D-0689-4CF6-8979-5B16D4ADA79A}">
      <dgm:prSet/>
      <dgm:spPr/>
      <dgm:t>
        <a:bodyPr/>
        <a:lstStyle/>
        <a:p>
          <a:endParaRPr lang="en-GB"/>
        </a:p>
      </dgm:t>
    </dgm:pt>
    <dgm:pt modelId="{90036ACC-866B-40B7-8578-CEB084CCABD4}">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provided with clean water</a:t>
          </a:r>
        </a:p>
      </dgm:t>
    </dgm:pt>
    <dgm:pt modelId="{C7E8FD42-DFFE-4719-B89E-3201EDEBACFD}" type="parTrans" cxnId="{D35DA7EB-B537-4B16-9624-E3CBA7A2CDB4}">
      <dgm:prSet/>
      <dgm:spPr/>
      <dgm:t>
        <a:bodyPr/>
        <a:lstStyle/>
        <a:p>
          <a:endParaRPr lang="en-GB"/>
        </a:p>
      </dgm:t>
    </dgm:pt>
    <dgm:pt modelId="{33C04AEC-A86A-4EC0-BA84-EF63C82FA441}" type="sibTrans" cxnId="{D35DA7EB-B537-4B16-9624-E3CBA7A2CDB4}">
      <dgm:prSet/>
      <dgm:spPr/>
      <dgm:t>
        <a:bodyPr/>
        <a:lstStyle/>
        <a:p>
          <a:endParaRPr lang="en-GB"/>
        </a:p>
      </dgm:t>
    </dgm:pt>
    <dgm:pt modelId="{15DED5DA-DE0A-466D-B7C4-32765EC2745F}">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additional people with access to adequate sanitation</a:t>
          </a:r>
        </a:p>
      </dgm:t>
    </dgm:pt>
    <dgm:pt modelId="{0B1DD4BB-E994-4F06-8581-5E6470486AD4}" type="parTrans" cxnId="{4EA192BB-5EE5-4899-92B6-71BA3FD523AB}">
      <dgm:prSet/>
      <dgm:spPr/>
      <dgm:t>
        <a:bodyPr/>
        <a:lstStyle/>
        <a:p>
          <a:endParaRPr lang="en-GB"/>
        </a:p>
      </dgm:t>
    </dgm:pt>
    <dgm:pt modelId="{5A275F1F-B7B0-4249-9360-893E4489B799}" type="sibTrans" cxnId="{4EA192BB-5EE5-4899-92B6-71BA3FD523AB}">
      <dgm:prSet/>
      <dgm:spPr/>
      <dgm:t>
        <a:bodyPr/>
        <a:lstStyle/>
        <a:p>
          <a:endParaRPr lang="en-GB"/>
        </a:p>
      </dgm:t>
    </dgm:pt>
    <dgm:pt modelId="{B004615C-1E14-4E29-A164-141A7D98330B}">
      <dgm:prSet phldrT="[Text]" custT="1"/>
      <dgm:spPr>
        <a:solidFill>
          <a:schemeClr val="bg1">
            <a:lumMod val="65000"/>
            <a:alpha val="50000"/>
          </a:schemeClr>
        </a:solidFill>
      </dgm:spPr>
      <dgm:t>
        <a:bodyPr/>
        <a:lstStyle/>
        <a:p>
          <a:r>
            <a:rPr lang="en-GB" sz="1200" dirty="0">
              <a:solidFill>
                <a:sysClr val="windowText" lastClr="000000"/>
              </a:solidFill>
              <a:latin typeface="Arial" panose="020B0604020202020204" pitchFamily="34" charset="0"/>
              <a:cs typeface="Arial" panose="020B0604020202020204" pitchFamily="34" charset="0"/>
            </a:rPr>
            <a:t>OUTPUT: </a:t>
          </a:r>
        </a:p>
        <a:p>
          <a:r>
            <a:rPr lang="en-GB" sz="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gm:t>
    </dgm:pt>
    <dgm:pt modelId="{72BFCA7C-AE78-4671-86D9-B5E7EF712E50}" type="parTrans" cxnId="{F3D3BDAD-54E9-42B0-AB2A-AD786580F259}">
      <dgm:prSet/>
      <dgm:spPr/>
      <dgm:t>
        <a:bodyPr/>
        <a:lstStyle/>
        <a:p>
          <a:endParaRPr lang="en-GB"/>
        </a:p>
      </dgm:t>
    </dgm:pt>
    <dgm:pt modelId="{DFF0AF1B-EF2F-4F99-8167-D2B534F990FE}" type="sibTrans" cxnId="{F3D3BDAD-54E9-42B0-AB2A-AD786580F259}">
      <dgm:prSet/>
      <dgm:spPr/>
      <dgm:t>
        <a:bodyPr/>
        <a:lstStyle/>
        <a:p>
          <a:endParaRPr lang="en-GB"/>
        </a:p>
      </dgm:t>
    </dgm:pt>
    <dgm:pt modelId="{31D6B1EE-E741-4E8B-B1A0-3C0D42C682B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water points constructed</a:t>
          </a:r>
        </a:p>
      </dgm:t>
    </dgm:pt>
    <dgm:pt modelId="{49FD7EE6-DB05-471A-8635-4E0EE0AADAA7}" type="parTrans" cxnId="{C1ADAEF0-E133-46BB-8132-E95F413DB377}">
      <dgm:prSet/>
      <dgm:spPr/>
      <dgm:t>
        <a:bodyPr/>
        <a:lstStyle/>
        <a:p>
          <a:endParaRPr lang="en-GB"/>
        </a:p>
      </dgm:t>
    </dgm:pt>
    <dgm:pt modelId="{3270322F-3CA4-4271-96AD-507D5D773374}" type="sibTrans" cxnId="{C1ADAEF0-E133-46BB-8132-E95F413DB377}">
      <dgm:prSet/>
      <dgm:spPr/>
      <dgm:t>
        <a:bodyPr/>
        <a:lstStyle/>
        <a:p>
          <a:endParaRPr lang="en-GB"/>
        </a:p>
      </dgm:t>
    </dgm:pt>
    <dgm:pt modelId="{E42C2306-1C52-4071-9E6D-4BE0287C8EE7}">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new (and rehabilitated) small piped systems functioning</a:t>
          </a:r>
        </a:p>
      </dgm:t>
    </dgm:pt>
    <dgm:pt modelId="{A5586831-096E-4FBF-8FD8-1DBE5C9024C7}" type="parTrans" cxnId="{0A99EFDC-77B3-4520-89CC-03C9DF35A269}">
      <dgm:prSet/>
      <dgm:spPr/>
      <dgm:t>
        <a:bodyPr/>
        <a:lstStyle/>
        <a:p>
          <a:endParaRPr lang="en-GB"/>
        </a:p>
      </dgm:t>
    </dgm:pt>
    <dgm:pt modelId="{0E31411D-549B-4CA4-9CA2-3DC57FEC69A7}" type="sibTrans" cxnId="{0A99EFDC-77B3-4520-89CC-03C9DF35A269}">
      <dgm:prSet/>
      <dgm:spPr/>
      <dgm:t>
        <a:bodyPr/>
        <a:lstStyle/>
        <a:p>
          <a:endParaRPr lang="en-GB"/>
        </a:p>
      </dgm:t>
    </dgm:pt>
    <dgm:pt modelId="{8168DCC1-4E5D-4B86-B998-8686C159D55E}">
      <dgm:prSet phldrT="[Text]" custT="1"/>
      <dgm:spPr>
        <a:solidFill>
          <a:schemeClr val="bg1">
            <a:lumMod val="85000"/>
            <a:alpha val="90000"/>
          </a:schemeClr>
        </a:solidFill>
      </dgm:spPr>
      <dgm:t>
        <a:bodyPr/>
        <a:lstStyle/>
        <a:p>
          <a:r>
            <a:rPr lang="en-GB" sz="1000" b="0" dirty="0">
              <a:latin typeface="Arial" panose="020B0604020202020204" pitchFamily="34" charset="0"/>
              <a:cs typeface="Arial" panose="020B0604020202020204" pitchFamily="34" charset="0"/>
            </a:rPr>
            <a:t>% of rural population with access to improved water supply within 500m. </a:t>
          </a:r>
        </a:p>
      </dgm:t>
    </dgm:pt>
    <dgm:pt modelId="{37F8CD10-D3B2-421D-99AC-80EC05004B12}" type="parTrans" cxnId="{AC9CB0E4-7FFA-4231-B4E5-8D67CF2D1FE1}">
      <dgm:prSet/>
      <dgm:spPr/>
      <dgm:t>
        <a:bodyPr/>
        <a:lstStyle/>
        <a:p>
          <a:endParaRPr lang="en-GB"/>
        </a:p>
      </dgm:t>
    </dgm:pt>
    <dgm:pt modelId="{FABAFA95-D0CB-4154-B1AC-56427CA6CABC}" type="sibTrans" cxnId="{AC9CB0E4-7FFA-4231-B4E5-8D67CF2D1FE1}">
      <dgm:prSet/>
      <dgm:spPr/>
      <dgm:t>
        <a:bodyPr/>
        <a:lstStyle/>
        <a:p>
          <a:endParaRPr lang="en-GB"/>
        </a:p>
      </dgm:t>
    </dgm:pt>
    <dgm:pt modelId="{835EF782-1062-48C0-8D1E-56E2769B91B5}">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Quality of water used per capita per day</a:t>
          </a:r>
        </a:p>
      </dgm:t>
    </dgm:pt>
    <dgm:pt modelId="{5B0D0A6A-4957-4792-85FC-8AC16C325541}" type="parTrans" cxnId="{0DF79258-67FC-4DCE-9E6D-802E20CB3AA0}">
      <dgm:prSet/>
      <dgm:spPr/>
      <dgm:t>
        <a:bodyPr/>
        <a:lstStyle/>
        <a:p>
          <a:endParaRPr lang="en-GB"/>
        </a:p>
      </dgm:t>
    </dgm:pt>
    <dgm:pt modelId="{10D74D03-4846-485B-8826-B4751E3D141D}" type="sibTrans" cxnId="{0DF79258-67FC-4DCE-9E6D-802E20CB3AA0}">
      <dgm:prSet/>
      <dgm:spPr/>
      <dgm:t>
        <a:bodyPr/>
        <a:lstStyle/>
        <a:p>
          <a:endParaRPr lang="en-GB"/>
        </a:p>
      </dgm:t>
    </dgm:pt>
    <dgm:pt modelId="{D6C4C4FB-9328-45F0-B0BA-3ACEB1B90A7D}">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 of rural population with access to adequate sanitation</a:t>
          </a:r>
        </a:p>
      </dgm:t>
    </dgm:pt>
    <dgm:pt modelId="{734AA377-3C90-4D8E-82A9-9705CE69084C}" type="parTrans" cxnId="{39379546-AD74-4B87-9AD7-F0259D4A3059}">
      <dgm:prSet/>
      <dgm:spPr/>
      <dgm:t>
        <a:bodyPr/>
        <a:lstStyle/>
        <a:p>
          <a:endParaRPr lang="en-GB"/>
        </a:p>
      </dgm:t>
    </dgm:pt>
    <dgm:pt modelId="{1C803A0C-6BE8-417C-96A2-791CB7A2C4B5}" type="sibTrans" cxnId="{39379546-AD74-4B87-9AD7-F0259D4A3059}">
      <dgm:prSet/>
      <dgm:spPr/>
      <dgm:t>
        <a:bodyPr/>
        <a:lstStyle/>
        <a:p>
          <a:endParaRPr lang="en-GB"/>
        </a:p>
      </dgm:t>
    </dgm:pt>
    <dgm:pt modelId="{5B1247E6-C87F-4B2B-86FA-D72FC790F462}">
      <dgm:prSet phldrT="[Text]" custT="1"/>
      <dgm:spPr>
        <a:solidFill>
          <a:schemeClr val="bg1">
            <a:lumMod val="85000"/>
            <a:alpha val="90000"/>
          </a:schemeClr>
        </a:solidFill>
      </dgm:spPr>
      <dgm:t>
        <a:bodyPr/>
        <a:lstStyle/>
        <a:p>
          <a:r>
            <a:rPr lang="en-GB" sz="1000" dirty="0">
              <a:latin typeface="Arial" panose="020B0604020202020204" pitchFamily="34" charset="0"/>
              <a:cs typeface="Arial" panose="020B0604020202020204" pitchFamily="34" charset="0"/>
            </a:rPr>
            <a:t>Number of improved latrines constructed</a:t>
          </a:r>
        </a:p>
      </dgm:t>
    </dgm:pt>
    <dgm:pt modelId="{43595410-C02E-48AE-9597-3E89EB6848BF}" type="parTrans" cxnId="{F3BFC431-5D5F-4570-A0C8-58050B4A917D}">
      <dgm:prSet/>
      <dgm:spPr/>
      <dgm:t>
        <a:bodyPr/>
        <a:lstStyle/>
        <a:p>
          <a:endParaRPr lang="en-GB"/>
        </a:p>
      </dgm:t>
    </dgm:pt>
    <dgm:pt modelId="{CD6041E5-46BF-4ECB-92C1-91FE8E6E681F}" type="sibTrans" cxnId="{F3BFC431-5D5F-4570-A0C8-58050B4A917D}">
      <dgm:prSet/>
      <dgm:spPr/>
      <dgm:t>
        <a:bodyPr/>
        <a:lstStyle/>
        <a:p>
          <a:endParaRPr lang="en-GB"/>
        </a:p>
      </dgm:t>
    </dgm:pt>
    <dgm:pt modelId="{FA1ED5D2-0B6B-436E-857F-E55FC3DEA782}" type="pres">
      <dgm:prSet presAssocID="{5B5D86DB-3EC9-450D-8819-22F0FF452124}" presName="Name0" presStyleCnt="0">
        <dgm:presLayoutVars>
          <dgm:dir/>
          <dgm:animLvl val="lvl"/>
          <dgm:resizeHandles val="exact"/>
        </dgm:presLayoutVars>
      </dgm:prSet>
      <dgm:spPr/>
    </dgm:pt>
    <dgm:pt modelId="{AC9F2300-AC52-4157-B623-B9479987992A}" type="pres">
      <dgm:prSet presAssocID="{569F17DA-CA8C-4FD7-8B2F-1ED58E63FFA2}" presName="linNode" presStyleCnt="0"/>
      <dgm:spPr/>
    </dgm:pt>
    <dgm:pt modelId="{D9358AAB-2C9F-4E49-A488-52DE7BF636A0}" type="pres">
      <dgm:prSet presAssocID="{569F17DA-CA8C-4FD7-8B2F-1ED58E63FFA2}" presName="parentText" presStyleLbl="node1" presStyleIdx="0" presStyleCnt="3" custScaleX="109462" custScaleY="32413" custLinFactNeighborX="607" custLinFactNeighborY="1053">
        <dgm:presLayoutVars>
          <dgm:chMax val="1"/>
          <dgm:bulletEnabled val="1"/>
        </dgm:presLayoutVars>
      </dgm:prSet>
      <dgm:spPr/>
    </dgm:pt>
    <dgm:pt modelId="{968973AE-C1C9-4E9B-A37F-F1D3C5714ADA}" type="pres">
      <dgm:prSet presAssocID="{569F17DA-CA8C-4FD7-8B2F-1ED58E63FFA2}" presName="descendantText" presStyleLbl="alignAccFollowNode1" presStyleIdx="0" presStyleCnt="3" custScaleX="110198" custScaleY="38356" custLinFactNeighborX="-3078" custLinFactNeighborY="-2854">
        <dgm:presLayoutVars>
          <dgm:bulletEnabled val="1"/>
        </dgm:presLayoutVars>
      </dgm:prSet>
      <dgm:spPr/>
    </dgm:pt>
    <dgm:pt modelId="{B63DC15B-1D67-4E4E-A2E8-0B963BC1643E}" type="pres">
      <dgm:prSet presAssocID="{62D8478E-35EB-4A79-9310-E0B6B09BF78C}" presName="sp" presStyleCnt="0"/>
      <dgm:spPr/>
    </dgm:pt>
    <dgm:pt modelId="{918C9A57-B3C2-4853-9781-E6A2A73FF8C1}" type="pres">
      <dgm:prSet presAssocID="{B3B73794-E2CD-43CF-AFDB-3957E5FB4344}" presName="linNode" presStyleCnt="0"/>
      <dgm:spPr/>
    </dgm:pt>
    <dgm:pt modelId="{62DFBC7E-F30C-4C73-8E7F-9CE9940D62C0}" type="pres">
      <dgm:prSet presAssocID="{B3B73794-E2CD-43CF-AFDB-3957E5FB4344}" presName="parentText" presStyleLbl="node1" presStyleIdx="1" presStyleCnt="3" custScaleX="102575" custScaleY="77121" custLinFactNeighborX="-1383">
        <dgm:presLayoutVars>
          <dgm:chMax val="1"/>
          <dgm:bulletEnabled val="1"/>
        </dgm:presLayoutVars>
      </dgm:prSet>
      <dgm:spPr/>
    </dgm:pt>
    <dgm:pt modelId="{FFAFAE02-AC8A-4F02-B13E-E94DA9661EC7}" type="pres">
      <dgm:prSet presAssocID="{B3B73794-E2CD-43CF-AFDB-3957E5FB4344}" presName="descendantText" presStyleLbl="alignAccFollowNode1" presStyleIdx="1" presStyleCnt="3" custScaleY="85146">
        <dgm:presLayoutVars>
          <dgm:bulletEnabled val="1"/>
        </dgm:presLayoutVars>
      </dgm:prSet>
      <dgm:spPr/>
    </dgm:pt>
    <dgm:pt modelId="{2ABD437F-E589-4CC6-A379-5E1FAD3B697B}" type="pres">
      <dgm:prSet presAssocID="{9D05F524-3E41-4C73-850D-859784CCF7FA}" presName="sp" presStyleCnt="0"/>
      <dgm:spPr/>
    </dgm:pt>
    <dgm:pt modelId="{E851F6FE-83B6-4E1F-B557-29EF209DEC53}" type="pres">
      <dgm:prSet presAssocID="{B004615C-1E14-4E29-A164-141A7D98330B}" presName="linNode" presStyleCnt="0"/>
      <dgm:spPr/>
    </dgm:pt>
    <dgm:pt modelId="{39A80AFA-BF50-4A5D-BCCD-9387E4DEA36A}" type="pres">
      <dgm:prSet presAssocID="{B004615C-1E14-4E29-A164-141A7D98330B}" presName="parentText" presStyleLbl="node1" presStyleIdx="2" presStyleCnt="3" custScaleX="107808" custScaleY="80367">
        <dgm:presLayoutVars>
          <dgm:chMax val="1"/>
          <dgm:bulletEnabled val="1"/>
        </dgm:presLayoutVars>
      </dgm:prSet>
      <dgm:spPr/>
    </dgm:pt>
    <dgm:pt modelId="{B4EC6253-D93E-4DF2-82AC-8AAC9DDF4AD0}" type="pres">
      <dgm:prSet presAssocID="{B004615C-1E14-4E29-A164-141A7D98330B}" presName="descendantText" presStyleLbl="alignAccFollowNode1" presStyleIdx="2" presStyleCnt="3">
        <dgm:presLayoutVars>
          <dgm:bulletEnabled val="1"/>
        </dgm:presLayoutVars>
      </dgm:prSet>
      <dgm:spPr/>
    </dgm:pt>
  </dgm:ptLst>
  <dgm:cxnLst>
    <dgm:cxn modelId="{66B54F02-8D3B-4DDC-B835-24C88574E083}" type="presOf" srcId="{5B5D86DB-3EC9-450D-8819-22F0FF452124}" destId="{FA1ED5D2-0B6B-436E-857F-E55FC3DEA782}" srcOrd="0" destOrd="0" presId="urn:microsoft.com/office/officeart/2005/8/layout/vList5"/>
    <dgm:cxn modelId="{CD7B2606-693D-4265-8CC7-182AF3F545B1}" type="presOf" srcId="{B3B73794-E2CD-43CF-AFDB-3957E5FB4344}" destId="{62DFBC7E-F30C-4C73-8E7F-9CE9940D62C0}" srcOrd="0" destOrd="0" presId="urn:microsoft.com/office/officeart/2005/8/layout/vList5"/>
    <dgm:cxn modelId="{E2025B08-203D-4F96-A003-CED7AD43103B}" type="presOf" srcId="{D6C4C4FB-9328-45F0-B0BA-3ACEB1B90A7D}" destId="{FFAFAE02-AC8A-4F02-B13E-E94DA9661EC7}" srcOrd="0" destOrd="2" presId="urn:microsoft.com/office/officeart/2005/8/layout/vList5"/>
    <dgm:cxn modelId="{9A666512-AD0F-4E22-9725-8EF937A7B73E}" srcId="{5B5D86DB-3EC9-450D-8819-22F0FF452124}" destId="{569F17DA-CA8C-4FD7-8B2F-1ED58E63FFA2}" srcOrd="0" destOrd="0" parTransId="{23AB2EF9-1F22-4609-94B7-592CF7630B4C}" sibTransId="{62D8478E-35EB-4A79-9310-E0B6B09BF78C}"/>
    <dgm:cxn modelId="{AAFD4C1D-0689-4CF6-8979-5B16D4ADA79A}" srcId="{5B5D86DB-3EC9-450D-8819-22F0FF452124}" destId="{B3B73794-E2CD-43CF-AFDB-3957E5FB4344}" srcOrd="1" destOrd="0" parTransId="{5D7F968D-7275-483C-AFAE-FE30656093CF}" sibTransId="{9D05F524-3E41-4C73-850D-859784CCF7FA}"/>
    <dgm:cxn modelId="{F3BFC431-5D5F-4570-A0C8-58050B4A917D}" srcId="{B004615C-1E14-4E29-A164-141A7D98330B}" destId="{5B1247E6-C87F-4B2B-86FA-D72FC790F462}" srcOrd="2" destOrd="0" parTransId="{43595410-C02E-48AE-9597-3E89EB6848BF}" sibTransId="{CD6041E5-46BF-4ECB-92C1-91FE8E6E681F}"/>
    <dgm:cxn modelId="{AE94293F-E4A7-49E2-BB42-3543276A5BAF}" srcId="{569F17DA-CA8C-4FD7-8B2F-1ED58E63FFA2}" destId="{97186621-4032-4446-A253-84CB2C053BD1}" srcOrd="0" destOrd="0" parTransId="{F8494ED9-6D19-4D88-9A9B-4288DDFB07EB}" sibTransId="{10CCF0D6-307E-4139-A79A-CC38D69BE790}"/>
    <dgm:cxn modelId="{39379546-AD74-4B87-9AD7-F0259D4A3059}" srcId="{B3B73794-E2CD-43CF-AFDB-3957E5FB4344}" destId="{D6C4C4FB-9328-45F0-B0BA-3ACEB1B90A7D}" srcOrd="2" destOrd="0" parTransId="{734AA377-3C90-4D8E-82A9-9705CE69084C}" sibTransId="{1C803A0C-6BE8-417C-96A2-791CB7A2C4B5}"/>
    <dgm:cxn modelId="{DCDF316D-7FC1-41DC-A78C-5E61F60BE2EE}" type="presOf" srcId="{835EF782-1062-48C0-8D1E-56E2769B91B5}" destId="{968973AE-C1C9-4E9B-A37F-F1D3C5714ADA}" srcOrd="0" destOrd="1" presId="urn:microsoft.com/office/officeart/2005/8/layout/vList5"/>
    <dgm:cxn modelId="{0DF79258-67FC-4DCE-9E6D-802E20CB3AA0}" srcId="{569F17DA-CA8C-4FD7-8B2F-1ED58E63FFA2}" destId="{835EF782-1062-48C0-8D1E-56E2769B91B5}" srcOrd="1" destOrd="0" parTransId="{5B0D0A6A-4957-4792-85FC-8AC16C325541}" sibTransId="{10D74D03-4846-485B-8826-B4751E3D141D}"/>
    <dgm:cxn modelId="{1777427E-1573-4F61-ACDB-BCF097989814}" type="presOf" srcId="{8168DCC1-4E5D-4B86-B998-8686C159D55E}" destId="{FFAFAE02-AC8A-4F02-B13E-E94DA9661EC7}" srcOrd="0" destOrd="0" presId="urn:microsoft.com/office/officeart/2005/8/layout/vList5"/>
    <dgm:cxn modelId="{47C11380-361F-4FC5-89DA-39F08FC20D8B}" type="presOf" srcId="{31D6B1EE-E741-4E8B-B1A0-3C0D42C682B2}" destId="{B4EC6253-D93E-4DF2-82AC-8AAC9DDF4AD0}" srcOrd="0" destOrd="0" presId="urn:microsoft.com/office/officeart/2005/8/layout/vList5"/>
    <dgm:cxn modelId="{D0ED6C80-E329-4A44-BCBE-CB15EE59B732}" type="presOf" srcId="{15DED5DA-DE0A-466D-B7C4-32765EC2745F}" destId="{FFAFAE02-AC8A-4F02-B13E-E94DA9661EC7}" srcOrd="0" destOrd="3" presId="urn:microsoft.com/office/officeart/2005/8/layout/vList5"/>
    <dgm:cxn modelId="{D05D219D-1391-4820-9EE9-1286BAFB20E7}" type="presOf" srcId="{5B1247E6-C87F-4B2B-86FA-D72FC790F462}" destId="{B4EC6253-D93E-4DF2-82AC-8AAC9DDF4AD0}" srcOrd="0" destOrd="2" presId="urn:microsoft.com/office/officeart/2005/8/layout/vList5"/>
    <dgm:cxn modelId="{08B0EAA0-6AA3-4538-B563-4B8471F2D86A}" type="presOf" srcId="{B004615C-1E14-4E29-A164-141A7D98330B}" destId="{39A80AFA-BF50-4A5D-BCCD-9387E4DEA36A}" srcOrd="0" destOrd="0" presId="urn:microsoft.com/office/officeart/2005/8/layout/vList5"/>
    <dgm:cxn modelId="{9E2E90A7-ECE5-426A-ABE4-C9A9155D210A}" type="presOf" srcId="{569F17DA-CA8C-4FD7-8B2F-1ED58E63FFA2}" destId="{D9358AAB-2C9F-4E49-A488-52DE7BF636A0}" srcOrd="0" destOrd="0" presId="urn:microsoft.com/office/officeart/2005/8/layout/vList5"/>
    <dgm:cxn modelId="{F3D3BDAD-54E9-42B0-AB2A-AD786580F259}" srcId="{5B5D86DB-3EC9-450D-8819-22F0FF452124}" destId="{B004615C-1E14-4E29-A164-141A7D98330B}" srcOrd="2" destOrd="0" parTransId="{72BFCA7C-AE78-4671-86D9-B5E7EF712E50}" sibTransId="{DFF0AF1B-EF2F-4F99-8167-D2B534F990FE}"/>
    <dgm:cxn modelId="{0A1F56B2-3B1E-493D-BEA8-2CD523605B44}" type="presOf" srcId="{E42C2306-1C52-4071-9E6D-4BE0287C8EE7}" destId="{B4EC6253-D93E-4DF2-82AC-8AAC9DDF4AD0}" srcOrd="0" destOrd="1" presId="urn:microsoft.com/office/officeart/2005/8/layout/vList5"/>
    <dgm:cxn modelId="{4EA192BB-5EE5-4899-92B6-71BA3FD523AB}" srcId="{B3B73794-E2CD-43CF-AFDB-3957E5FB4344}" destId="{15DED5DA-DE0A-466D-B7C4-32765EC2745F}" srcOrd="3" destOrd="0" parTransId="{0B1DD4BB-E994-4F06-8581-5E6470486AD4}" sibTransId="{5A275F1F-B7B0-4249-9360-893E4489B799}"/>
    <dgm:cxn modelId="{1D0BEDD2-4A37-4EF1-BDA3-0ECA9E16CD49}" type="presOf" srcId="{90036ACC-866B-40B7-8578-CEB084CCABD4}" destId="{FFAFAE02-AC8A-4F02-B13E-E94DA9661EC7}" srcOrd="0" destOrd="1" presId="urn:microsoft.com/office/officeart/2005/8/layout/vList5"/>
    <dgm:cxn modelId="{41743FD3-E0D2-41E0-B184-E5433DB87616}" type="presOf" srcId="{97186621-4032-4446-A253-84CB2C053BD1}" destId="{968973AE-C1C9-4E9B-A37F-F1D3C5714ADA}" srcOrd="0" destOrd="0" presId="urn:microsoft.com/office/officeart/2005/8/layout/vList5"/>
    <dgm:cxn modelId="{0A99EFDC-77B3-4520-89CC-03C9DF35A269}" srcId="{B004615C-1E14-4E29-A164-141A7D98330B}" destId="{E42C2306-1C52-4071-9E6D-4BE0287C8EE7}" srcOrd="1" destOrd="0" parTransId="{A5586831-096E-4FBF-8FD8-1DBE5C9024C7}" sibTransId="{0E31411D-549B-4CA4-9CA2-3DC57FEC69A7}"/>
    <dgm:cxn modelId="{AC9CB0E4-7FFA-4231-B4E5-8D67CF2D1FE1}" srcId="{B3B73794-E2CD-43CF-AFDB-3957E5FB4344}" destId="{8168DCC1-4E5D-4B86-B998-8686C159D55E}" srcOrd="0" destOrd="0" parTransId="{37F8CD10-D3B2-421D-99AC-80EC05004B12}" sibTransId="{FABAFA95-D0CB-4154-B1AC-56427CA6CABC}"/>
    <dgm:cxn modelId="{D35DA7EB-B537-4B16-9624-E3CBA7A2CDB4}" srcId="{B3B73794-E2CD-43CF-AFDB-3957E5FB4344}" destId="{90036ACC-866B-40B7-8578-CEB084CCABD4}" srcOrd="1" destOrd="0" parTransId="{C7E8FD42-DFFE-4719-B89E-3201EDEBACFD}" sibTransId="{33C04AEC-A86A-4EC0-BA84-EF63C82FA441}"/>
    <dgm:cxn modelId="{C1ADAEF0-E133-46BB-8132-E95F413DB377}" srcId="{B004615C-1E14-4E29-A164-141A7D98330B}" destId="{31D6B1EE-E741-4E8B-B1A0-3C0D42C682B2}" srcOrd="0" destOrd="0" parTransId="{49FD7EE6-DB05-471A-8635-4E0EE0AADAA7}" sibTransId="{3270322F-3CA4-4271-96AD-507D5D773374}"/>
    <dgm:cxn modelId="{964490B0-4251-46D2-8582-51AE4E63BA16}" type="presParOf" srcId="{FA1ED5D2-0B6B-436E-857F-E55FC3DEA782}" destId="{AC9F2300-AC52-4157-B623-B9479987992A}" srcOrd="0" destOrd="0" presId="urn:microsoft.com/office/officeart/2005/8/layout/vList5"/>
    <dgm:cxn modelId="{FC1E5A99-3FC9-4C17-8D84-901FD31B7ABD}" type="presParOf" srcId="{AC9F2300-AC52-4157-B623-B9479987992A}" destId="{D9358AAB-2C9F-4E49-A488-52DE7BF636A0}" srcOrd="0" destOrd="0" presId="urn:microsoft.com/office/officeart/2005/8/layout/vList5"/>
    <dgm:cxn modelId="{26F0F3AC-0588-40B9-BC55-7C6DADD7277A}" type="presParOf" srcId="{AC9F2300-AC52-4157-B623-B9479987992A}" destId="{968973AE-C1C9-4E9B-A37F-F1D3C5714ADA}" srcOrd="1" destOrd="0" presId="urn:microsoft.com/office/officeart/2005/8/layout/vList5"/>
    <dgm:cxn modelId="{D9CE3CB5-B63C-47CF-BFF5-406D59CEBF6D}" type="presParOf" srcId="{FA1ED5D2-0B6B-436E-857F-E55FC3DEA782}" destId="{B63DC15B-1D67-4E4E-A2E8-0B963BC1643E}" srcOrd="1" destOrd="0" presId="urn:microsoft.com/office/officeart/2005/8/layout/vList5"/>
    <dgm:cxn modelId="{DC1E992E-E1D1-40FE-994D-0D6BDC948402}" type="presParOf" srcId="{FA1ED5D2-0B6B-436E-857F-E55FC3DEA782}" destId="{918C9A57-B3C2-4853-9781-E6A2A73FF8C1}" srcOrd="2" destOrd="0" presId="urn:microsoft.com/office/officeart/2005/8/layout/vList5"/>
    <dgm:cxn modelId="{2BFADC36-1D79-4CC7-8E0D-80A7692D8D56}" type="presParOf" srcId="{918C9A57-B3C2-4853-9781-E6A2A73FF8C1}" destId="{62DFBC7E-F30C-4C73-8E7F-9CE9940D62C0}" srcOrd="0" destOrd="0" presId="urn:microsoft.com/office/officeart/2005/8/layout/vList5"/>
    <dgm:cxn modelId="{CD4D2CB2-E9C7-46A0-99B5-77A876F4DBAD}" type="presParOf" srcId="{918C9A57-B3C2-4853-9781-E6A2A73FF8C1}" destId="{FFAFAE02-AC8A-4F02-B13E-E94DA9661EC7}" srcOrd="1" destOrd="0" presId="urn:microsoft.com/office/officeart/2005/8/layout/vList5"/>
    <dgm:cxn modelId="{6B34FB83-4CFD-416B-AA25-587C43D7CC7A}" type="presParOf" srcId="{FA1ED5D2-0B6B-436E-857F-E55FC3DEA782}" destId="{2ABD437F-E589-4CC6-A379-5E1FAD3B697B}" srcOrd="3" destOrd="0" presId="urn:microsoft.com/office/officeart/2005/8/layout/vList5"/>
    <dgm:cxn modelId="{D8157300-70E6-4F2C-9A02-587DE18CD660}" type="presParOf" srcId="{FA1ED5D2-0B6B-436E-857F-E55FC3DEA782}" destId="{E851F6FE-83B6-4E1F-B557-29EF209DEC53}" srcOrd="4" destOrd="0" presId="urn:microsoft.com/office/officeart/2005/8/layout/vList5"/>
    <dgm:cxn modelId="{1041B2E3-70ED-4566-9110-4695AED6C26D}" type="presParOf" srcId="{E851F6FE-83B6-4E1F-B557-29EF209DEC53}" destId="{39A80AFA-BF50-4A5D-BCCD-9387E4DEA36A}" srcOrd="0" destOrd="0" presId="urn:microsoft.com/office/officeart/2005/8/layout/vList5"/>
    <dgm:cxn modelId="{36845D1C-6F6B-4CDA-A9ED-CEE0DE2C36EC}" type="presParOf" srcId="{E851F6FE-83B6-4E1F-B557-29EF209DEC53}" destId="{B4EC6253-D93E-4DF2-82AC-8AAC9DDF4AD0}" srcOrd="1" destOrd="0" presId="urn:microsoft.com/office/officeart/2005/8/layout/vList5"/>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968973AE-C1C9-4E9B-A37F-F1D3C5714ADA}">
      <dsp:nvSpPr>
        <dsp:cNvPr id="0" name=""/>
        <dsp:cNvSpPr/>
      </dsp:nvSpPr>
      <dsp:spPr>
        <a:xfrm rot="5400000">
          <a:off x="7386355" y="-3377666"/>
          <a:ext cx="626681" cy="7382015"/>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Under 5 mortality rate</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Quality of water used per capita per day</a:t>
          </a:r>
        </a:p>
      </dsp:txBody>
      <dsp:txXfrm rot="-5400000">
        <a:off x="4008688" y="30593"/>
        <a:ext cx="7351423" cy="565497"/>
      </dsp:txXfrm>
    </dsp:sp>
    <dsp:sp modelId="{D9358AAB-2C9F-4E49-A488-52DE7BF636A0}">
      <dsp:nvSpPr>
        <dsp:cNvPr id="0" name=""/>
        <dsp:cNvSpPr/>
      </dsp:nvSpPr>
      <dsp:spPr>
        <a:xfrm>
          <a:off x="40682" y="22516"/>
          <a:ext cx="4124650" cy="661976"/>
        </a:xfrm>
        <a:prstGeom prst="roundRect">
          <a:avLst/>
        </a:prstGeom>
        <a:solidFill>
          <a:schemeClr val="bg1">
            <a:lumMod val="65000"/>
            <a:alpha val="9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IMPACT: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Improved well being and rural health</a:t>
          </a:r>
        </a:p>
      </dsp:txBody>
      <dsp:txXfrm>
        <a:off x="72997" y="54831"/>
        <a:ext cx="4060020" cy="597346"/>
      </dsp:txXfrm>
    </dsp:sp>
    <dsp:sp modelId="{FFAFAE02-AC8A-4F02-B13E-E94DA9661EC7}">
      <dsp:nvSpPr>
        <dsp:cNvPr id="0" name=""/>
        <dsp:cNvSpPr/>
      </dsp:nvSpPr>
      <dsp:spPr>
        <a:xfrm rot="5400000">
          <a:off x="7162201" y="-2095407"/>
          <a:ext cx="1391162" cy="7296078"/>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b="0" kern="1200" dirty="0">
              <a:latin typeface="Arial" panose="020B0604020202020204" pitchFamily="34" charset="0"/>
              <a:cs typeface="Arial" panose="020B0604020202020204" pitchFamily="34" charset="0"/>
            </a:rPr>
            <a:t>% of rural population with access to improved water supply within 500m. </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provided with clean water</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 of rural population with access to adequate sanitation</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additional people with access to adequate sanitation</a:t>
          </a:r>
        </a:p>
      </dsp:txBody>
      <dsp:txXfrm rot="-5400000">
        <a:off x="4209744" y="924961"/>
        <a:ext cx="7228167" cy="1255340"/>
      </dsp:txXfrm>
    </dsp:sp>
    <dsp:sp modelId="{62DFBC7E-F30C-4C73-8E7F-9CE9940D62C0}">
      <dsp:nvSpPr>
        <dsp:cNvPr id="0" name=""/>
        <dsp:cNvSpPr/>
      </dsp:nvSpPr>
      <dsp:spPr>
        <a:xfrm>
          <a:off x="0" y="765103"/>
          <a:ext cx="4209723" cy="1575056"/>
        </a:xfrm>
        <a:prstGeom prst="roundRect">
          <a:avLst/>
        </a:prstGeom>
        <a:solidFill>
          <a:schemeClr val="bg1">
            <a:lumMod val="65000"/>
            <a:alpha val="7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OUTCOME: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Increased sustainable access to and use of improved water, sanitation and hygiene facilities for the rural population</a:t>
          </a:r>
        </a:p>
      </dsp:txBody>
      <dsp:txXfrm>
        <a:off x="76888" y="841991"/>
        <a:ext cx="4055947" cy="1421280"/>
      </dsp:txXfrm>
    </dsp:sp>
    <dsp:sp modelId="{B4EC6253-D93E-4DF2-82AC-8AAC9DDF4AD0}">
      <dsp:nvSpPr>
        <dsp:cNvPr id="0" name=""/>
        <dsp:cNvSpPr/>
      </dsp:nvSpPr>
      <dsp:spPr>
        <a:xfrm rot="5400000">
          <a:off x="7112320" y="-320329"/>
          <a:ext cx="1633855" cy="7166562"/>
        </a:xfrm>
        <a:prstGeom prst="round2SameRect">
          <a:avLst/>
        </a:prstGeom>
        <a:solidFill>
          <a:schemeClr val="bg1">
            <a:lumMod val="85000"/>
            <a:alpha val="90000"/>
          </a:schemeClr>
        </a:solidFill>
        <a:ln w="25400" cap="flat" cmpd="sng" algn="ctr">
          <a:solidFill>
            <a:schemeClr val="accent2">
              <a:alpha val="90000"/>
              <a:tint val="4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247650" tIns="123825" rIns="247650" bIns="123825" numCol="1" spcCol="1270" anchor="ctr" anchorCtr="0">
          <a:noAutofit/>
        </a:bodyPr>
        <a:lstStyle/>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water points constructed</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new (and rehabilitated) small piped systems functioning</a:t>
          </a:r>
        </a:p>
        <a:p>
          <a:pPr marL="57150" lvl="1" indent="-57150" algn="l" defTabSz="444500">
            <a:lnSpc>
              <a:spcPct val="90000"/>
            </a:lnSpc>
            <a:spcBef>
              <a:spcPct val="0"/>
            </a:spcBef>
            <a:spcAft>
              <a:spcPct val="15000"/>
            </a:spcAft>
            <a:buChar char="•"/>
          </a:pPr>
          <a:r>
            <a:rPr lang="en-GB" sz="1000" kern="1200" dirty="0">
              <a:latin typeface="Arial" panose="020B0604020202020204" pitchFamily="34" charset="0"/>
              <a:cs typeface="Arial" panose="020B0604020202020204" pitchFamily="34" charset="0"/>
            </a:rPr>
            <a:t>Number of improved latrines constructed</a:t>
          </a:r>
        </a:p>
      </dsp:txBody>
      <dsp:txXfrm rot="-5400000">
        <a:off x="4345967" y="2525782"/>
        <a:ext cx="7086804" cy="1474339"/>
      </dsp:txXfrm>
    </dsp:sp>
    <dsp:sp modelId="{39A80AFA-BF50-4A5D-BCCD-9387E4DEA36A}">
      <dsp:nvSpPr>
        <dsp:cNvPr id="0" name=""/>
        <dsp:cNvSpPr/>
      </dsp:nvSpPr>
      <dsp:spPr>
        <a:xfrm>
          <a:off x="20" y="2442276"/>
          <a:ext cx="4345946" cy="1641350"/>
        </a:xfrm>
        <a:prstGeom prst="roundRect">
          <a:avLst/>
        </a:prstGeom>
        <a:solidFill>
          <a:schemeClr val="bg1">
            <a:lumMod val="65000"/>
            <a:alpha val="5000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5720" tIns="22860" rIns="45720" bIns="22860" numCol="1" spcCol="1270" anchor="ctr" anchorCtr="0">
          <a:noAutofit/>
        </a:bodyPr>
        <a:lstStyle/>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OUTPUT: </a:t>
          </a:r>
        </a:p>
        <a:p>
          <a:pPr marL="0" lvl="0" indent="0" algn="ctr" defTabSz="533400">
            <a:lnSpc>
              <a:spcPct val="90000"/>
            </a:lnSpc>
            <a:spcBef>
              <a:spcPct val="0"/>
            </a:spcBef>
            <a:spcAft>
              <a:spcPct val="35000"/>
            </a:spcAft>
            <a:buNone/>
          </a:pPr>
          <a:r>
            <a:rPr lang="en-GB" sz="1200" kern="1200" dirty="0">
              <a:solidFill>
                <a:sysClr val="windowText" lastClr="000000"/>
              </a:solidFill>
              <a:latin typeface="Arial" panose="020B0604020202020204" pitchFamily="34" charset="0"/>
              <a:cs typeface="Arial" panose="020B0604020202020204" pitchFamily="34" charset="0"/>
            </a:rPr>
            <a:t> Increased and improved access to well maintained water and sanitation facilities</a:t>
          </a:r>
        </a:p>
      </dsp:txBody>
      <dsp:txXfrm>
        <a:off x="80144" y="2522400"/>
        <a:ext cx="4185698" cy="1481102"/>
      </dsp:txXfrm>
    </dsp:sp>
  </dsp:spTree>
</dsp:drawing>
</file>

<file path=xl/diagrams/layout1.xml><?xml version="1.0" encoding="utf-8"?>
<dgm:layoutDef xmlns:dgm="http://schemas.openxmlformats.org/drawingml/2006/diagram" xmlns:a="http://schemas.openxmlformats.org/drawingml/2006/main" uniqueId="urn:microsoft.com/office/officeart/2005/8/layout/vList5">
  <dgm:title val=""/>
  <dgm:desc val=""/>
  <dgm:catLst>
    <dgm:cat type="list" pri="15000"/>
    <dgm:cat type="convert" pri="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choose name="Name1">
      <dgm:if name="Name2" func="var" arg="dir" op="equ" val="norm">
        <dgm:alg type="lin">
          <dgm:param type="linDir" val="fromT"/>
          <dgm:param type="nodeHorzAlign" val="l"/>
        </dgm:alg>
      </dgm:if>
      <dgm:else name="Name3">
        <dgm:alg type="lin">
          <dgm:param type="linDir" val="fromT"/>
          <dgm:param type="nodeHorzAlign" val="r"/>
        </dgm:alg>
      </dgm:else>
    </dgm:choose>
    <dgm:shape xmlns:r="http://schemas.openxmlformats.org/officeDocument/2006/relationships" r:blip="">
      <dgm:adjLst/>
    </dgm:shape>
    <dgm:presOf/>
    <dgm:constrLst>
      <dgm:constr type="h" for="ch" forName="linNode" refType="h"/>
      <dgm:constr type="w" for="ch" forName="linNode" refType="w"/>
      <dgm:constr type="h" for="ch" forName="sp" refType="h" fact="0.05"/>
      <dgm:constr type="primFontSz" for="des" forName="parentText" op="equ" val="65"/>
      <dgm:constr type="secFontSz" for="des" forName="descendantText" op="equ"/>
    </dgm:constrLst>
    <dgm:ruleLst/>
    <dgm:forEach name="Name4" axis="ch" ptType="node">
      <dgm:layoutNode name="linNode">
        <dgm:choose name="Name5">
          <dgm:if name="Name6" func="var" arg="dir" op="equ" val="norm">
            <dgm:alg type="lin">
              <dgm:param type="linDir" val="fromL"/>
            </dgm:alg>
          </dgm:if>
          <dgm:else name="Name7">
            <dgm:alg type="lin">
              <dgm:param type="linDir" val="fromR"/>
            </dgm:alg>
          </dgm:else>
        </dgm:choose>
        <dgm:shape xmlns:r="http://schemas.openxmlformats.org/officeDocument/2006/relationships" r:blip="">
          <dgm:adjLst/>
        </dgm:shape>
        <dgm:presOf/>
        <dgm:constrLst>
          <dgm:constr type="w" for="ch" forName="parentText" refType="w" fact="0.36"/>
          <dgm:constr type="w" for="ch" forName="descendantText" refType="w" fact="0.64"/>
          <dgm:constr type="h" for="ch" forName="parentText" refType="h"/>
          <dgm:constr type="h" for="ch" forName="descendantText" refType="h" refFor="ch" refForName="parentText" fact="0.8"/>
        </dgm:constrLst>
        <dgm:ruleLst/>
        <dgm:layoutNode name="parentText">
          <dgm:varLst>
            <dgm:chMax val="1"/>
            <dgm:bulletEnabled val="1"/>
          </dgm:varLst>
          <dgm:alg type="tx"/>
          <dgm:shape xmlns:r="http://schemas.openxmlformats.org/officeDocument/2006/relationships" type="roundRect" r:blip="" zOrderOff="3">
            <dgm:adjLst/>
          </dgm:shape>
          <dgm:presOf axis="self" ptType="node"/>
          <dgm:constrLst>
            <dgm:constr type="tMarg" refType="primFontSz" fact="0.15"/>
            <dgm:constr type="bMarg" refType="primFontSz" fact="0.15"/>
            <dgm:constr type="lMarg" refType="primFontSz" fact="0.3"/>
            <dgm:constr type="rMarg" refType="primFontSz" fact="0.3"/>
          </dgm:constrLst>
          <dgm:ruleLst>
            <dgm:rule type="primFontSz" val="5" fact="NaN" max="NaN"/>
          </dgm:ruleLst>
        </dgm:layoutNode>
        <dgm:choose name="Name8">
          <dgm:if name="Name9" axis="ch" ptType="node" func="cnt" op="gte" val="1">
            <dgm:layoutNode name="descendantText" styleLbl="alignAccFollowNode1">
              <dgm:varLst>
                <dgm:bulletEnabled val="1"/>
              </dgm:varLst>
              <dgm:alg type="tx">
                <dgm:param type="stBulletLvl" val="1"/>
                <dgm:param type="txAnchorVertCh" val="mid"/>
              </dgm:alg>
              <dgm:choose name="Name10">
                <dgm:if name="Name11" func="var" arg="dir" op="equ" val="norm">
                  <dgm:shape xmlns:r="http://schemas.openxmlformats.org/officeDocument/2006/relationships" rot="90" type="round2SameRect" r:blip="">
                    <dgm:adjLst/>
                  </dgm:shape>
                </dgm:if>
                <dgm:else name="Name12">
                  <dgm:shape xmlns:r="http://schemas.openxmlformats.org/officeDocument/2006/relationships" rot="-90" type="round2SameRect" r:blip="">
                    <dgm:adjLst/>
                  </dgm:shape>
                </dgm:else>
              </dgm:choose>
              <dgm:presOf axis="des" ptType="node"/>
              <dgm:constrLst>
                <dgm:constr type="secFontSz" val="65"/>
                <dgm:constr type="primFontSz" refType="secFontSz"/>
                <dgm:constr type="lMarg" refType="secFontSz" fact="0.3"/>
                <dgm:constr type="rMarg" refType="secFontSz" fact="0.3"/>
                <dgm:constr type="tMarg" refType="secFontSz" fact="0.15"/>
                <dgm:constr type="bMarg" refType="secFontSz" fact="0.15"/>
              </dgm:constrLst>
              <dgm:ruleLst>
                <dgm:rule type="secFontSz" val="5" fact="NaN" max="NaN"/>
              </dgm:ruleLst>
            </dgm:layoutNode>
          </dgm:if>
          <dgm:else name="Name13"/>
        </dgm:choose>
      </dgm:layoutNode>
      <dgm:forEach name="Name14" axis="followSib" ptType="sibTrans" cnt="1">
        <dgm:layoutNode name="sp">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95250</xdr:rowOff>
    </xdr:from>
    <xdr:to>
      <xdr:col>3</xdr:col>
      <xdr:colOff>0</xdr:colOff>
      <xdr:row>73</xdr:row>
      <xdr:rowOff>52388</xdr:rowOff>
    </xdr:to>
    <xdr:graphicFrame macro="">
      <xdr:nvGraphicFramePr>
        <xdr:cNvPr id="3" name="Diagram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1343025</xdr:colOff>
      <xdr:row>0</xdr:row>
      <xdr:rowOff>161925</xdr:rowOff>
    </xdr:from>
    <xdr:to>
      <xdr:col>11</xdr:col>
      <xdr:colOff>704850</xdr:colOff>
      <xdr:row>2</xdr:row>
      <xdr:rowOff>276225</xdr:rowOff>
    </xdr:to>
    <xdr:sp macro="" textlink="">
      <xdr:nvSpPr>
        <xdr:cNvPr id="2" name="TextBox 1">
          <a:extLst>
            <a:ext uri="{FF2B5EF4-FFF2-40B4-BE49-F238E27FC236}">
              <a16:creationId xmlns:a16="http://schemas.microsoft.com/office/drawing/2014/main" id="{965CEF48-86BC-B56A-9986-079151BA3F1F}"/>
            </a:ext>
          </a:extLst>
        </xdr:cNvPr>
        <xdr:cNvSpPr txBox="1"/>
      </xdr:nvSpPr>
      <xdr:spPr>
        <a:xfrm>
          <a:off x="14773275" y="161925"/>
          <a:ext cx="3505200" cy="476250"/>
        </a:xfrm>
        <a:prstGeom prst="rect">
          <a:avLst/>
        </a:prstGeom>
        <a:ln/>
      </xdr:spPr>
      <xdr:style>
        <a:lnRef idx="2">
          <a:schemeClr val="accent6">
            <a:shade val="15000"/>
          </a:schemeClr>
        </a:lnRef>
        <a:fillRef idx="1">
          <a:schemeClr val="accent6"/>
        </a:fillRef>
        <a:effectRef idx="0">
          <a:schemeClr val="accent6"/>
        </a:effectRef>
        <a:fontRef idx="minor">
          <a:schemeClr val="lt1"/>
        </a:fontRef>
      </xdr:style>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Most updated LF as from 01 November 2024</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cef-my.sharepoint.com/personal/abdirmohamed_unicef_org/Documents/Health%20section%20work%202024/Handover%20file%20@khalif/2.%20Better%20Lives/BL%20Logframe%202024/BL%20Partners%20Logframe%20and%20Catchment%20population.xlsx" TargetMode="External"/><Relationship Id="rId1" Type="http://schemas.openxmlformats.org/officeDocument/2006/relationships/externalLinkPath" Target="https://unicef-my.sharepoint.com/personal/abdirmohamed_unicef_org/Documents/Health%20section%20work%202024/Handover%20file%20@khalif/2.%20Better%20Lives/BL%20Logframe%202024/BL%20Partners%20Logframe%20and%20Catchment%20popul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MWWTCPGtXka_2irkwUI8FzXOy6DlOLVIgN3lMxoYFQO2poyxVEtuQKKaVDtfGNku" itemId="01REHHNDVJBQVJHHDN3RA2SLBGXYQM32BI">
      <xxl21:absoluteUrl r:id="rId2"/>
    </xxl21:alternateUrls>
    <sheetNames>
      <sheetName val="Trocare Logframe"/>
      <sheetName val="ACF Logframe"/>
      <sheetName val="M-USA Logframe"/>
      <sheetName val="Updated List-partners"/>
      <sheetName val="Catchment Population"/>
      <sheetName val="Q3 data"/>
      <sheetName val="April-Dec data"/>
    </sheetNames>
    <sheetDataSet>
      <sheetData sheetId="0"/>
      <sheetData sheetId="1"/>
      <sheetData sheetId="2"/>
      <sheetData sheetId="3"/>
      <sheetData sheetId="4">
        <row r="93">
          <cell r="J93">
            <v>1144572</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person displayName="Khadija Abdalla" id="{C036DEF8-648D-4586-B839-4BEBC98EA3E9}" userId="S::kabdalla@unicef.org::e52e9b4d-22b2-4dd9-99b7-4d8c509828f5" providerId="AD"/>
  <person displayName="Khalif Abdikadir" id="{EECF97A2-1614-469D-B520-88CE75BB56DB}" userId="S::kabdikadir@unicef.org::635d02a2-d92a-4a36-ba2c-269b8361d023" providerId="AD"/>
  <person displayName="Abdirahman Mohamed" id="{CB2FEC2F-F6BE-4CE5-843B-E165E18F2D4A}" userId="S::abdirmohamed@unicef.org::99e77b23-39ee-4488-a52e-7fd5e36e195e" providerId="AD"/>
  <person displayName="Caroline Mwangi" id="{0E63070E-3115-47E0-A791-1917C8D6E037}" userId="S::caroline.mwangi@fcdo.gov.uk::f271b06c-d475-4a0c-bd0b-e9374b88113d"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6" dT="2024-09-18T13:40:50.17" personId="{CB2FEC2F-F6BE-4CE5-843B-E165E18F2D4A}" id="{A601277A-8994-491F-899E-F99BBE177537}">
    <text xml:space="preserve">Discuss in the next quarterly review with the partners and government </text>
  </threadedComment>
  <threadedComment ref="B34" dT="2025-04-28T11:24:31.81" personId="{0E63070E-3115-47E0-A791-1917C8D6E037}" id="{3D82C2F6-3F37-4B6D-83E3-A39EEC87A63D}">
    <text>To be reported bi-annually or annually as is dependent on TPM exercises</text>
  </threadedComment>
</ThreadedComments>
</file>

<file path=xl/threadedComments/threadedComment2.xml><?xml version="1.0" encoding="utf-8"?>
<ThreadedComments xmlns="http://schemas.microsoft.com/office/spreadsheetml/2018/threadedcomments" xmlns:x="http://schemas.openxmlformats.org/spreadsheetml/2006/main">
  <threadedComment ref="D6" dT="2024-09-18T09:33:03.07" personId="{EECF97A2-1614-469D-B520-88CE75BB56DB}" id="{1443D504-98A0-4DB3-9FCC-0FD8E46C8252}">
    <text>April 2022 - March 2023</text>
  </threadedComment>
  <threadedComment ref="A7" dT="2024-10-30T07:26:05.05" personId="{EECF97A2-1614-469D-B520-88CE75BB56DB}" id="{89CFF464-497C-4AE7-A1F3-7AFD0230A904}">
    <text>Impact not mandated for UNICEF</text>
  </threadedComment>
  <threadedComment ref="D7" dT="2024-10-30T07:30:25.13" personId="{EECF97A2-1614-469D-B520-88CE75BB56DB}" id="{582D6F6C-005B-4946-B686-709C6436C504}">
    <text>Source: World Bank Group</text>
  </threadedComment>
  <threadedComment ref="D12" dT="2024-10-30T07:27:14.91" personId="{EECF97A2-1614-469D-B520-88CE75BB56DB}" id="{6DC8D7C4-8749-44A4-A226-C7496CB61B64}">
    <text>UN Estimate</text>
  </threadedComment>
  <threadedComment ref="B34" dT="2024-10-30T08:50:30.56" personId="{EECF97A2-1614-469D-B520-88CE75BB56DB}" id="{08E34A2A-116B-40B5-8C6C-BE27D688FF4A}">
    <text>Partner to provide the catchment population for facilities during the revision</text>
  </threadedComment>
  <threadedComment ref="B49" dT="2024-10-30T09:17:22.62" personId="{EECF97A2-1614-469D-B520-88CE75BB56DB}" id="{D2D1D04B-DB5A-4003-8A4F-59A78B09B352}">
    <text>This indicator will be reported at district level using the district catchment population and the district new OPD visits</text>
  </threadedComment>
  <threadedComment ref="B69" dT="2024-10-30T10:40:25.46" personId="{EECF97A2-1614-469D-B520-88CE75BB56DB}" id="{60D1B72A-4923-4BA6-923E-638223172014}">
    <text>yearly increase of 3% across the milestones and look at trends</text>
  </threadedComment>
  <threadedComment ref="B74" dT="2024-10-30T10:41:46.84" personId="{EECF97A2-1614-469D-B520-88CE75BB56DB}" id="{9F504158-13A2-4CA8-8C1C-89B1FDFE5DD9}">
    <text>same as ANC-1</text>
  </threadedComment>
  <threadedComment ref="B79" dT="2024-10-30T10:42:02.73" personId="{EECF97A2-1614-469D-B520-88CE75BB56DB}" id="{516E8D85-FFD2-4CB4-8850-B83F0600470C}">
    <text>same as ANC-1</text>
  </threadedComment>
  <threadedComment ref="B84" dT="2024-10-30T10:44:15.24" personId="{EECF97A2-1614-469D-B520-88CE75BB56DB}" id="{4CBF63BB-6E88-4CC4-B3B0-87179F031C80}">
    <text>Fadumo to provide total number of staff</text>
  </threadedComment>
  <threadedComment ref="B144" dT="2025-04-21T19:12:53.57" personId="{C036DEF8-648D-4586-B839-4BEBC98EA3E9}" id="{C1F80516-1C0A-4774-A733-ED304918DCA7}">
    <text>Requires a survey or a rapid assessment, no data available</text>
  </threadedComment>
</ThreadedComments>
</file>

<file path=xl/threadedComments/threadedComment3.xml><?xml version="1.0" encoding="utf-8"?>
<ThreadedComments xmlns="http://schemas.microsoft.com/office/spreadsheetml/2018/threadedcomments" xmlns:x="http://schemas.openxmlformats.org/spreadsheetml/2006/main">
  <threadedComment ref="D6" dT="2024-09-18T09:33:03.07" personId="{EECF97A2-1614-469D-B520-88CE75BB56DB}" id="{8E59E900-133F-4664-8818-233C81B32BF4}">
    <text>April 2022 - March 2023</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cogovuk.sharepoint.com/:w:/r/teams/prof/_layouts/15/Doc.aspx?action=edit&amp;sourcedoc=%7BEF61C3BC-CC20-4E1D-8CE1-35E2B26F88D8%7D&amp;web=1"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fcogovuk.sharepoint.com/:w:/r/teams/prof/_layouts/15/Doc.aspx?action=edit&amp;sourcedoc=%7B0363F50E-F3F8-4D15-997C-EF54493BE4AF%7D&amp;web=1"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fcogovuk.sharepoint.com/:w:/r/teams/prof/_layouts/15/Doc.aspx?action=edit&amp;sourcedoc=%7B0363F50E-F3F8-4D15-997C-EF54493BE4AF%7D&amp;web=1" TargetMode="External"/><Relationship Id="rId4" Type="http://schemas.microsoft.com/office/2017/10/relationships/threadedComment" Target="../threadedComments/threadedComment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7"/>
  <sheetViews>
    <sheetView zoomScaleNormal="100" workbookViewId="0">
      <selection activeCell="A9" sqref="A9:C9"/>
    </sheetView>
  </sheetViews>
  <sheetFormatPr defaultColWidth="9.140625" defaultRowHeight="12.6"/>
  <cols>
    <col min="1" max="1" width="67.7109375" style="3" customWidth="1"/>
    <col min="2" max="3" width="48.5703125" style="3" customWidth="1"/>
    <col min="4" max="16384" width="9.140625" style="3"/>
  </cols>
  <sheetData>
    <row r="1" spans="1:3" ht="18">
      <c r="A1" s="37" t="s">
        <v>0</v>
      </c>
      <c r="B1" s="37"/>
      <c r="C1" s="38"/>
    </row>
    <row r="2" spans="1:3">
      <c r="A2" s="38" t="s">
        <v>1</v>
      </c>
      <c r="B2" s="38"/>
      <c r="C2" s="38"/>
    </row>
    <row r="4" spans="1:3" ht="45.75" customHeight="1">
      <c r="A4" s="215" t="s">
        <v>2</v>
      </c>
      <c r="B4" s="215"/>
      <c r="C4" s="215"/>
    </row>
    <row r="5" spans="1:3" ht="42" customHeight="1">
      <c r="A5" s="47" t="s">
        <v>3</v>
      </c>
      <c r="B5" s="39" t="s">
        <v>4</v>
      </c>
      <c r="C5" s="39" t="s">
        <v>4</v>
      </c>
    </row>
    <row r="6" spans="1:3" ht="30.75" customHeight="1">
      <c r="A6" s="215" t="s">
        <v>5</v>
      </c>
      <c r="B6" s="215"/>
      <c r="C6" s="215"/>
    </row>
    <row r="7" spans="1:3" ht="33" customHeight="1">
      <c r="A7" s="217" t="s">
        <v>6</v>
      </c>
      <c r="B7" s="217"/>
      <c r="C7" s="217"/>
    </row>
    <row r="8" spans="1:3" ht="24" customHeight="1">
      <c r="A8" s="217"/>
      <c r="B8" s="217"/>
      <c r="C8" s="217"/>
    </row>
    <row r="9" spans="1:3" ht="15.6">
      <c r="A9" s="215" t="s">
        <v>7</v>
      </c>
      <c r="B9" s="215"/>
      <c r="C9" s="215"/>
    </row>
    <row r="10" spans="1:3" ht="50.45" customHeight="1">
      <c r="A10" s="217" t="s">
        <v>8</v>
      </c>
      <c r="B10" s="217"/>
      <c r="C10" s="217"/>
    </row>
    <row r="11" spans="1:3" ht="51" customHeight="1">
      <c r="A11" s="217" t="s">
        <v>9</v>
      </c>
      <c r="B11" s="217"/>
      <c r="C11" s="217"/>
    </row>
    <row r="12" spans="1:3" ht="17.45">
      <c r="A12" s="40"/>
      <c r="B12" s="39" t="s">
        <v>4</v>
      </c>
      <c r="C12" s="39" t="s">
        <v>4</v>
      </c>
    </row>
    <row r="13" spans="1:3" ht="30.75" customHeight="1">
      <c r="A13" s="215" t="s">
        <v>10</v>
      </c>
      <c r="B13" s="215"/>
      <c r="C13" s="215"/>
    </row>
    <row r="14" spans="1:3" ht="42.95" customHeight="1">
      <c r="A14" s="217" t="s">
        <v>11</v>
      </c>
      <c r="B14" s="217"/>
      <c r="C14" s="217"/>
    </row>
    <row r="15" spans="1:3" ht="25.5" customHeight="1">
      <c r="A15" s="217" t="s">
        <v>12</v>
      </c>
      <c r="B15" s="217"/>
      <c r="C15" s="217"/>
    </row>
    <row r="16" spans="1:3">
      <c r="A16" s="39" t="s">
        <v>4</v>
      </c>
      <c r="B16" s="39" t="s">
        <v>4</v>
      </c>
      <c r="C16" s="39" t="s">
        <v>4</v>
      </c>
    </row>
    <row r="17" spans="1:3" ht="61.5" customHeight="1">
      <c r="A17" s="215" t="s">
        <v>13</v>
      </c>
      <c r="B17" s="215"/>
      <c r="C17" s="215"/>
    </row>
    <row r="18" spans="1:3" ht="25.5" customHeight="1">
      <c r="A18" s="217" t="s">
        <v>14</v>
      </c>
      <c r="B18" s="217"/>
      <c r="C18" s="217"/>
    </row>
    <row r="19" spans="1:3">
      <c r="A19" s="217" t="s">
        <v>15</v>
      </c>
      <c r="B19" s="217"/>
      <c r="C19" s="217"/>
    </row>
    <row r="20" spans="1:3">
      <c r="A20" s="217" t="s">
        <v>16</v>
      </c>
      <c r="B20" s="217"/>
      <c r="C20" s="217"/>
    </row>
    <row r="21" spans="1:3" ht="12.6" customHeight="1">
      <c r="A21" s="39" t="s">
        <v>17</v>
      </c>
      <c r="B21" s="44"/>
      <c r="C21" s="44"/>
    </row>
    <row r="22" spans="1:3" ht="12.6" customHeight="1">
      <c r="A22" s="39" t="s">
        <v>18</v>
      </c>
      <c r="B22" s="44"/>
      <c r="C22" s="44"/>
    </row>
    <row r="23" spans="1:3" ht="17.45">
      <c r="A23" s="40"/>
      <c r="B23" s="40"/>
      <c r="C23" s="40"/>
    </row>
    <row r="24" spans="1:3" ht="30.75" customHeight="1">
      <c r="A24" s="215" t="s">
        <v>19</v>
      </c>
      <c r="B24" s="215"/>
      <c r="C24" s="215"/>
    </row>
    <row r="25" spans="1:3" ht="29.25" customHeight="1">
      <c r="A25" s="217" t="s">
        <v>20</v>
      </c>
      <c r="B25" s="217"/>
      <c r="C25" s="217"/>
    </row>
    <row r="26" spans="1:3" ht="54" customHeight="1">
      <c r="A26" s="217" t="s">
        <v>21</v>
      </c>
      <c r="B26" s="217"/>
      <c r="C26" s="217"/>
    </row>
    <row r="27" spans="1:3" ht="39" customHeight="1">
      <c r="A27" s="217" t="s">
        <v>22</v>
      </c>
      <c r="B27" s="217"/>
      <c r="C27" s="217"/>
    </row>
    <row r="28" spans="1:3">
      <c r="A28" s="217" t="s">
        <v>4</v>
      </c>
      <c r="B28" s="217"/>
      <c r="C28" s="217"/>
    </row>
    <row r="29" spans="1:3" ht="15.6">
      <c r="A29" s="215" t="s">
        <v>23</v>
      </c>
      <c r="B29" s="215"/>
      <c r="C29" s="215"/>
    </row>
    <row r="30" spans="1:3" ht="21" customHeight="1">
      <c r="A30" s="217" t="s">
        <v>24</v>
      </c>
      <c r="B30" s="217"/>
      <c r="C30" s="217"/>
    </row>
    <row r="31" spans="1:3">
      <c r="A31" s="39" t="s">
        <v>4</v>
      </c>
      <c r="B31" s="39" t="s">
        <v>4</v>
      </c>
      <c r="C31" s="39" t="s">
        <v>4</v>
      </c>
    </row>
    <row r="32" spans="1:3" ht="21.6" customHeight="1">
      <c r="A32" s="219" t="s">
        <v>25</v>
      </c>
      <c r="B32" s="219"/>
      <c r="C32" s="219"/>
    </row>
    <row r="33" spans="1:3" ht="12.95">
      <c r="A33" s="45" t="s">
        <v>26</v>
      </c>
      <c r="B33" s="45"/>
      <c r="C33" s="46"/>
    </row>
    <row r="34" spans="1:3" ht="12.95">
      <c r="A34" s="45" t="s">
        <v>27</v>
      </c>
      <c r="B34" s="45"/>
      <c r="C34" s="46"/>
    </row>
    <row r="35" spans="1:3" ht="12.95">
      <c r="A35" s="45" t="s">
        <v>28</v>
      </c>
      <c r="B35" s="45"/>
      <c r="C35" s="46"/>
    </row>
    <row r="36" spans="1:3" ht="12.95">
      <c r="A36" s="45" t="s">
        <v>29</v>
      </c>
      <c r="B36" s="45"/>
      <c r="C36" s="46"/>
    </row>
    <row r="37" spans="1:3">
      <c r="A37" s="39" t="s">
        <v>30</v>
      </c>
      <c r="B37" s="39"/>
      <c r="C37" s="44"/>
    </row>
    <row r="38" spans="1:3" ht="26.45" customHeight="1">
      <c r="A38" s="42" t="s">
        <v>31</v>
      </c>
      <c r="B38" s="42"/>
      <c r="C38" s="43"/>
    </row>
    <row r="39" spans="1:3" ht="12.95">
      <c r="A39" s="42" t="s">
        <v>32</v>
      </c>
      <c r="B39" s="42"/>
      <c r="C39" s="43"/>
    </row>
    <row r="40" spans="1:3" ht="12.95" customHeight="1">
      <c r="A40" s="45" t="s">
        <v>33</v>
      </c>
      <c r="B40" s="45"/>
      <c r="C40" s="46"/>
    </row>
    <row r="41" spans="1:3" ht="12.95" customHeight="1">
      <c r="A41" s="39" t="s">
        <v>34</v>
      </c>
      <c r="B41" s="39"/>
      <c r="C41" s="44"/>
    </row>
    <row r="42" spans="1:3">
      <c r="A42" s="41" t="s">
        <v>4</v>
      </c>
      <c r="B42" s="216" t="s">
        <v>4</v>
      </c>
      <c r="C42" s="221"/>
    </row>
    <row r="43" spans="1:3">
      <c r="A43" s="217" t="s">
        <v>35</v>
      </c>
      <c r="B43" s="217"/>
      <c r="C43" s="217"/>
    </row>
    <row r="44" spans="1:3" ht="12.95">
      <c r="A44" s="220" t="s">
        <v>36</v>
      </c>
      <c r="B44" s="220"/>
      <c r="C44" s="220"/>
    </row>
    <row r="45" spans="1:3">
      <c r="A45" s="217" t="s">
        <v>37</v>
      </c>
      <c r="B45" s="217"/>
      <c r="C45" s="217"/>
    </row>
    <row r="46" spans="1:3">
      <c r="A46" s="39" t="s">
        <v>4</v>
      </c>
      <c r="B46" s="39" t="s">
        <v>4</v>
      </c>
      <c r="C46" s="39" t="s">
        <v>4</v>
      </c>
    </row>
    <row r="47" spans="1:3" ht="20.100000000000001" customHeight="1">
      <c r="A47" s="217" t="s">
        <v>38</v>
      </c>
      <c r="B47" s="217"/>
      <c r="C47" s="217"/>
    </row>
    <row r="48" spans="1:3">
      <c r="A48" s="39" t="s">
        <v>4</v>
      </c>
      <c r="B48" s="39" t="s">
        <v>4</v>
      </c>
      <c r="C48" s="39" t="s">
        <v>4</v>
      </c>
    </row>
    <row r="49" spans="1:3">
      <c r="A49" s="39" t="s">
        <v>4</v>
      </c>
      <c r="B49" s="39" t="s">
        <v>4</v>
      </c>
      <c r="C49" s="39" t="s">
        <v>4</v>
      </c>
    </row>
    <row r="50" spans="1:3">
      <c r="A50" s="39" t="s">
        <v>4</v>
      </c>
      <c r="B50" s="39" t="s">
        <v>4</v>
      </c>
      <c r="C50" s="39" t="s">
        <v>4</v>
      </c>
    </row>
    <row r="51" spans="1:3">
      <c r="A51" s="39" t="s">
        <v>4</v>
      </c>
      <c r="B51" s="39" t="s">
        <v>4</v>
      </c>
      <c r="C51" s="39" t="s">
        <v>4</v>
      </c>
    </row>
    <row r="52" spans="1:3">
      <c r="A52" s="39" t="s">
        <v>4</v>
      </c>
      <c r="B52" s="39" t="s">
        <v>4</v>
      </c>
      <c r="C52" s="39" t="s">
        <v>4</v>
      </c>
    </row>
    <row r="53" spans="1:3">
      <c r="A53" s="39" t="s">
        <v>4</v>
      </c>
      <c r="B53" s="39" t="s">
        <v>4</v>
      </c>
      <c r="C53" s="39" t="s">
        <v>4</v>
      </c>
    </row>
    <row r="54" spans="1:3">
      <c r="A54" s="39" t="s">
        <v>4</v>
      </c>
      <c r="B54" s="39" t="s">
        <v>4</v>
      </c>
      <c r="C54" s="39" t="s">
        <v>4</v>
      </c>
    </row>
    <row r="55" spans="1:3">
      <c r="A55" s="39" t="s">
        <v>4</v>
      </c>
      <c r="B55" s="39" t="s">
        <v>4</v>
      </c>
      <c r="C55" s="39" t="s">
        <v>4</v>
      </c>
    </row>
    <row r="56" spans="1:3">
      <c r="A56" s="39" t="s">
        <v>4</v>
      </c>
      <c r="B56" s="39" t="s">
        <v>4</v>
      </c>
      <c r="C56" s="39" t="s">
        <v>4</v>
      </c>
    </row>
    <row r="57" spans="1:3">
      <c r="A57" s="39" t="s">
        <v>4</v>
      </c>
      <c r="B57" s="39" t="s">
        <v>4</v>
      </c>
      <c r="C57" s="39" t="s">
        <v>4</v>
      </c>
    </row>
    <row r="58" spans="1:3">
      <c r="A58" s="39" t="s">
        <v>4</v>
      </c>
      <c r="B58" s="39" t="s">
        <v>4</v>
      </c>
      <c r="C58" s="39" t="s">
        <v>4</v>
      </c>
    </row>
    <row r="59" spans="1:3">
      <c r="A59" s="39" t="s">
        <v>4</v>
      </c>
      <c r="B59" s="39" t="s">
        <v>4</v>
      </c>
      <c r="C59" s="39" t="s">
        <v>4</v>
      </c>
    </row>
    <row r="60" spans="1:3">
      <c r="A60" s="39" t="s">
        <v>4</v>
      </c>
      <c r="B60" s="39" t="s">
        <v>4</v>
      </c>
      <c r="C60" s="39" t="s">
        <v>4</v>
      </c>
    </row>
    <row r="61" spans="1:3">
      <c r="A61" s="39" t="s">
        <v>4</v>
      </c>
      <c r="B61" s="39" t="s">
        <v>4</v>
      </c>
      <c r="C61" s="39" t="s">
        <v>4</v>
      </c>
    </row>
    <row r="62" spans="1:3">
      <c r="A62" s="39" t="s">
        <v>4</v>
      </c>
      <c r="B62" s="39" t="s">
        <v>4</v>
      </c>
      <c r="C62" s="39" t="s">
        <v>4</v>
      </c>
    </row>
    <row r="63" spans="1:3">
      <c r="A63" s="39" t="s">
        <v>4</v>
      </c>
      <c r="B63" s="39" t="s">
        <v>4</v>
      </c>
      <c r="C63" s="39" t="s">
        <v>4</v>
      </c>
    </row>
    <row r="64" spans="1:3">
      <c r="A64" s="39" t="s">
        <v>4</v>
      </c>
      <c r="B64" s="39" t="s">
        <v>4</v>
      </c>
      <c r="C64" s="39" t="s">
        <v>4</v>
      </c>
    </row>
    <row r="65" spans="1:3">
      <c r="A65" s="39" t="s">
        <v>4</v>
      </c>
      <c r="B65" s="39" t="s">
        <v>4</v>
      </c>
      <c r="C65" s="39" t="s">
        <v>4</v>
      </c>
    </row>
    <row r="66" spans="1:3">
      <c r="A66" s="39" t="s">
        <v>4</v>
      </c>
      <c r="B66" s="39" t="s">
        <v>4</v>
      </c>
      <c r="C66" s="39" t="s">
        <v>4</v>
      </c>
    </row>
    <row r="67" spans="1:3">
      <c r="A67" s="39" t="s">
        <v>4</v>
      </c>
      <c r="B67" s="39" t="s">
        <v>4</v>
      </c>
      <c r="C67" s="39" t="s">
        <v>4</v>
      </c>
    </row>
    <row r="68" spans="1:3">
      <c r="A68" s="39" t="s">
        <v>4</v>
      </c>
      <c r="B68" s="39" t="s">
        <v>4</v>
      </c>
      <c r="C68" s="39" t="s">
        <v>4</v>
      </c>
    </row>
    <row r="69" spans="1:3">
      <c r="A69" s="39" t="s">
        <v>4</v>
      </c>
      <c r="B69" s="39" t="s">
        <v>4</v>
      </c>
      <c r="C69" s="39" t="s">
        <v>4</v>
      </c>
    </row>
    <row r="70" spans="1:3">
      <c r="A70" s="39" t="s">
        <v>4</v>
      </c>
      <c r="B70" s="39" t="s">
        <v>4</v>
      </c>
      <c r="C70" s="39" t="s">
        <v>4</v>
      </c>
    </row>
    <row r="71" spans="1:3">
      <c r="A71" s="39" t="s">
        <v>4</v>
      </c>
      <c r="B71" s="39" t="s">
        <v>4</v>
      </c>
      <c r="C71" s="39" t="s">
        <v>4</v>
      </c>
    </row>
    <row r="72" spans="1:3">
      <c r="A72" s="39" t="s">
        <v>4</v>
      </c>
      <c r="B72" s="39" t="s">
        <v>4</v>
      </c>
      <c r="C72" s="39" t="s">
        <v>4</v>
      </c>
    </row>
    <row r="73" spans="1:3">
      <c r="A73" s="39" t="s">
        <v>4</v>
      </c>
      <c r="B73" s="39" t="s">
        <v>4</v>
      </c>
      <c r="C73" s="39" t="s">
        <v>4</v>
      </c>
    </row>
    <row r="74" spans="1:3">
      <c r="A74" s="39" t="s">
        <v>4</v>
      </c>
      <c r="B74" s="39" t="s">
        <v>4</v>
      </c>
      <c r="C74" s="39" t="s">
        <v>4</v>
      </c>
    </row>
    <row r="75" spans="1:3">
      <c r="A75" s="39" t="s">
        <v>4</v>
      </c>
      <c r="B75" s="39" t="s">
        <v>4</v>
      </c>
      <c r="C75" s="39" t="s">
        <v>4</v>
      </c>
    </row>
    <row r="76" spans="1:3" ht="30.75" customHeight="1">
      <c r="A76" s="215" t="s">
        <v>39</v>
      </c>
      <c r="B76" s="215"/>
      <c r="C76" s="215"/>
    </row>
    <row r="77" spans="1:3" ht="28.5" customHeight="1">
      <c r="A77" s="217" t="s">
        <v>40</v>
      </c>
      <c r="B77" s="217"/>
      <c r="C77" s="217"/>
    </row>
    <row r="78" spans="1:3" ht="17.25" customHeight="1">
      <c r="A78" s="217" t="s">
        <v>41</v>
      </c>
      <c r="B78" s="217"/>
      <c r="C78" s="217"/>
    </row>
    <row r="79" spans="1:3" ht="23.25" customHeight="1">
      <c r="A79" s="217" t="s">
        <v>42</v>
      </c>
      <c r="B79" s="217"/>
      <c r="C79" s="217"/>
    </row>
    <row r="80" spans="1:3" ht="28.5" customHeight="1">
      <c r="A80" s="216" t="s">
        <v>43</v>
      </c>
      <c r="B80" s="216"/>
      <c r="C80" s="216"/>
    </row>
    <row r="81" spans="1:3" ht="25.5" customHeight="1">
      <c r="A81" s="216" t="s">
        <v>44</v>
      </c>
      <c r="B81" s="216"/>
      <c r="C81" s="216"/>
    </row>
    <row r="82" spans="1:3">
      <c r="A82" s="42" t="s">
        <v>4</v>
      </c>
      <c r="B82" s="39" t="s">
        <v>4</v>
      </c>
      <c r="C82" s="39" t="s">
        <v>4</v>
      </c>
    </row>
    <row r="83" spans="1:3" ht="30.75" customHeight="1">
      <c r="A83" s="215" t="s">
        <v>45</v>
      </c>
      <c r="B83" s="215"/>
      <c r="C83" s="215"/>
    </row>
    <row r="84" spans="1:3" ht="27.6" customHeight="1">
      <c r="A84" s="216" t="s">
        <v>46</v>
      </c>
      <c r="B84" s="216"/>
      <c r="C84" s="216"/>
    </row>
    <row r="85" spans="1:3">
      <c r="A85" s="217" t="s">
        <v>47</v>
      </c>
      <c r="B85" s="217"/>
      <c r="C85" s="217"/>
    </row>
    <row r="86" spans="1:3">
      <c r="A86" s="216" t="s">
        <v>48</v>
      </c>
      <c r="B86" s="216"/>
      <c r="C86" s="216"/>
    </row>
    <row r="87" spans="1:3" ht="27.95" customHeight="1">
      <c r="A87" s="216" t="s">
        <v>49</v>
      </c>
      <c r="B87" s="216"/>
      <c r="C87" s="216"/>
    </row>
    <row r="88" spans="1:3">
      <c r="A88" s="39" t="s">
        <v>4</v>
      </c>
      <c r="B88" s="39" t="s">
        <v>4</v>
      </c>
      <c r="C88" s="39" t="s">
        <v>4</v>
      </c>
    </row>
    <row r="89" spans="1:3" ht="45.75" customHeight="1">
      <c r="A89" s="215" t="s">
        <v>50</v>
      </c>
      <c r="B89" s="215"/>
      <c r="C89" s="215"/>
    </row>
    <row r="90" spans="1:3">
      <c r="A90" s="217" t="s">
        <v>51</v>
      </c>
      <c r="B90" s="217"/>
      <c r="C90" s="217"/>
    </row>
    <row r="91" spans="1:3">
      <c r="A91" s="217" t="s">
        <v>52</v>
      </c>
      <c r="B91" s="217"/>
      <c r="C91" s="217"/>
    </row>
    <row r="92" spans="1:3">
      <c r="A92" s="217" t="s">
        <v>53</v>
      </c>
      <c r="B92" s="217"/>
      <c r="C92" s="217"/>
    </row>
    <row r="93" spans="1:3">
      <c r="A93" s="217" t="s">
        <v>54</v>
      </c>
      <c r="B93" s="217"/>
      <c r="C93" s="217"/>
    </row>
    <row r="94" spans="1:3">
      <c r="A94" s="217" t="s">
        <v>55</v>
      </c>
      <c r="B94" s="217"/>
      <c r="C94" s="217"/>
    </row>
    <row r="95" spans="1:3" ht="24.75" customHeight="1">
      <c r="A95" s="220" t="s">
        <v>56</v>
      </c>
      <c r="B95" s="220"/>
      <c r="C95" s="220"/>
    </row>
    <row r="96" spans="1:3">
      <c r="A96" s="217" t="s">
        <v>4</v>
      </c>
      <c r="B96" s="217"/>
      <c r="C96" s="217"/>
    </row>
    <row r="97" spans="1:3" ht="15.6">
      <c r="A97" s="215" t="s">
        <v>57</v>
      </c>
      <c r="B97" s="215"/>
      <c r="C97" s="215"/>
    </row>
    <row r="98" spans="1:3">
      <c r="A98" s="217" t="s">
        <v>58</v>
      </c>
      <c r="B98" s="217"/>
      <c r="C98" s="217"/>
    </row>
    <row r="99" spans="1:3">
      <c r="A99" s="216" t="s">
        <v>59</v>
      </c>
      <c r="B99" s="216"/>
      <c r="C99" s="216"/>
    </row>
    <row r="100" spans="1:3" ht="18" customHeight="1">
      <c r="A100" s="216" t="s">
        <v>60</v>
      </c>
      <c r="B100" s="216"/>
      <c r="C100" s="216"/>
    </row>
    <row r="101" spans="1:3" ht="17.25" customHeight="1">
      <c r="A101" s="217" t="s">
        <v>61</v>
      </c>
      <c r="B101" s="217"/>
      <c r="C101" s="217"/>
    </row>
    <row r="102" spans="1:3" ht="26.25" customHeight="1">
      <c r="A102" s="216" t="s">
        <v>62</v>
      </c>
      <c r="B102" s="216"/>
      <c r="C102" s="216"/>
    </row>
    <row r="103" spans="1:3" ht="24" customHeight="1">
      <c r="A103" s="218" t="s">
        <v>63</v>
      </c>
      <c r="B103" s="218"/>
      <c r="C103" s="218"/>
    </row>
    <row r="104" spans="1:3">
      <c r="A104" s="39" t="s">
        <v>4</v>
      </c>
      <c r="B104" s="39" t="s">
        <v>4</v>
      </c>
      <c r="C104" s="39" t="s">
        <v>4</v>
      </c>
    </row>
    <row r="105" spans="1:3" ht="45.75" customHeight="1">
      <c r="A105" s="215" t="s">
        <v>64</v>
      </c>
      <c r="B105" s="215"/>
      <c r="C105" s="215"/>
    </row>
    <row r="106" spans="1:3" ht="33" customHeight="1">
      <c r="A106" s="217" t="s">
        <v>65</v>
      </c>
      <c r="B106" s="217"/>
      <c r="C106" s="217"/>
    </row>
    <row r="107" spans="1:3">
      <c r="A107" s="217" t="s">
        <v>4</v>
      </c>
      <c r="B107" s="217"/>
      <c r="C107" s="217"/>
    </row>
    <row r="108" spans="1:3" ht="15.6">
      <c r="A108" s="215" t="s">
        <v>66</v>
      </c>
      <c r="B108" s="215"/>
      <c r="C108" s="215"/>
    </row>
    <row r="109" spans="1:3" ht="26.1" customHeight="1">
      <c r="A109" s="217" t="s">
        <v>67</v>
      </c>
      <c r="B109" s="217"/>
      <c r="C109" s="217"/>
    </row>
    <row r="110" spans="1:3" ht="25.5" customHeight="1">
      <c r="A110" s="217" t="s">
        <v>68</v>
      </c>
      <c r="B110" s="217"/>
      <c r="C110" s="217"/>
    </row>
    <row r="111" spans="1:3" ht="25.5" customHeight="1">
      <c r="A111" s="217" t="s">
        <v>69</v>
      </c>
      <c r="B111" s="217"/>
      <c r="C111" s="217"/>
    </row>
    <row r="112" spans="1:3" ht="12.95">
      <c r="A112" s="220" t="s">
        <v>70</v>
      </c>
      <c r="B112" s="220"/>
      <c r="C112" s="220"/>
    </row>
    <row r="113" spans="1:3" ht="12.95">
      <c r="A113" s="220" t="s">
        <v>71</v>
      </c>
      <c r="B113" s="220"/>
      <c r="C113" s="220"/>
    </row>
    <row r="114" spans="1:3" ht="12.95">
      <c r="A114" s="220" t="s">
        <v>72</v>
      </c>
      <c r="B114" s="220"/>
      <c r="C114" s="220"/>
    </row>
    <row r="115" spans="1:3" ht="12.95">
      <c r="A115" s="220" t="s">
        <v>73</v>
      </c>
      <c r="B115" s="220"/>
      <c r="C115" s="220"/>
    </row>
    <row r="116" spans="1:3" ht="10.5" customHeight="1">
      <c r="A116" s="220" t="s">
        <v>74</v>
      </c>
      <c r="B116" s="220"/>
      <c r="C116" s="220"/>
    </row>
    <row r="117" spans="1:3">
      <c r="A117" s="217" t="s">
        <v>75</v>
      </c>
      <c r="B117" s="217"/>
      <c r="C117" s="217"/>
    </row>
  </sheetData>
  <mergeCells count="65">
    <mergeCell ref="A106:C106"/>
    <mergeCell ref="A107:C107"/>
    <mergeCell ref="A7:C8"/>
    <mergeCell ref="A94:C94"/>
    <mergeCell ref="A91:C91"/>
    <mergeCell ref="A95:C95"/>
    <mergeCell ref="A45:C45"/>
    <mergeCell ref="A80:C80"/>
    <mergeCell ref="A81:C81"/>
    <mergeCell ref="A87:C87"/>
    <mergeCell ref="A89:C89"/>
    <mergeCell ref="A18:C18"/>
    <mergeCell ref="A77:C77"/>
    <mergeCell ref="A78:C78"/>
    <mergeCell ref="A76:C76"/>
    <mergeCell ref="A43:C43"/>
    <mergeCell ref="A117:C117"/>
    <mergeCell ref="A108:C108"/>
    <mergeCell ref="A109:C109"/>
    <mergeCell ref="A114:C114"/>
    <mergeCell ref="A112:C112"/>
    <mergeCell ref="A113:C113"/>
    <mergeCell ref="A110:C110"/>
    <mergeCell ref="A111:C111"/>
    <mergeCell ref="A115:C115"/>
    <mergeCell ref="A116:C116"/>
    <mergeCell ref="A79:C79"/>
    <mergeCell ref="A85:C85"/>
    <mergeCell ref="A32:C32"/>
    <mergeCell ref="A24:C24"/>
    <mergeCell ref="A25:C25"/>
    <mergeCell ref="A83:C83"/>
    <mergeCell ref="A44:C44"/>
    <mergeCell ref="A84:C84"/>
    <mergeCell ref="B42:C42"/>
    <mergeCell ref="A26:C26"/>
    <mergeCell ref="A27:C27"/>
    <mergeCell ref="A28:C28"/>
    <mergeCell ref="A29:C29"/>
    <mergeCell ref="A30:C30"/>
    <mergeCell ref="A47:C47"/>
    <mergeCell ref="A4:C4"/>
    <mergeCell ref="A6:C6"/>
    <mergeCell ref="A9:C9"/>
    <mergeCell ref="A10:C10"/>
    <mergeCell ref="A20:C20"/>
    <mergeCell ref="A19:C19"/>
    <mergeCell ref="A15:C15"/>
    <mergeCell ref="A11:C11"/>
    <mergeCell ref="A13:C13"/>
    <mergeCell ref="A14:C14"/>
    <mergeCell ref="A17:C17"/>
    <mergeCell ref="A97:C97"/>
    <mergeCell ref="A86:C86"/>
    <mergeCell ref="A105:C105"/>
    <mergeCell ref="A99:C99"/>
    <mergeCell ref="A100:C100"/>
    <mergeCell ref="A96:C96"/>
    <mergeCell ref="A93:C93"/>
    <mergeCell ref="A92:C92"/>
    <mergeCell ref="A101:C101"/>
    <mergeCell ref="A102:C102"/>
    <mergeCell ref="A90:C90"/>
    <mergeCell ref="A98:C98"/>
    <mergeCell ref="A103:C103"/>
  </mergeCells>
  <hyperlinks>
    <hyperlink ref="A103" r:id="rId1" xr:uid="{22369710-E7CD-4215-905C-C85FE090D6DA}"/>
  </hyperlinks>
  <pageMargins left="0.7" right="0.7" top="0.75" bottom="0.75" header="0.3" footer="0.3"/>
  <pageSetup paperSize="9" orientation="portrait" r:id="rId2"/>
  <headerFooter>
    <oddHeader>&amp;L&amp;"Calibri"&amp;10&amp;K000000OFFICIAL&amp;1#</oddHeader>
  </headerFooter>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42205-27A9-4E96-9439-D7F17EC0D728}">
  <dimension ref="A2:K40"/>
  <sheetViews>
    <sheetView workbookViewId="0">
      <pane xSplit="1" ySplit="2" topLeftCell="B3" activePane="bottomRight" state="frozen"/>
      <selection pane="bottomRight" activeCell="B19" sqref="B19:B20"/>
      <selection pane="bottomLeft"/>
      <selection pane="topRight"/>
    </sheetView>
  </sheetViews>
  <sheetFormatPr defaultColWidth="19.140625" defaultRowHeight="12"/>
  <cols>
    <col min="1" max="1" width="19.140625" style="99"/>
    <col min="2" max="2" width="69.140625" style="99" bestFit="1" customWidth="1"/>
    <col min="3" max="5" width="45" style="99" customWidth="1"/>
    <col min="6" max="6" width="65.7109375" style="99" customWidth="1"/>
    <col min="7" max="16384" width="19.140625" style="99"/>
  </cols>
  <sheetData>
    <row r="2" spans="1:11" ht="24" customHeight="1">
      <c r="A2" s="100" t="s">
        <v>76</v>
      </c>
      <c r="B2" s="100" t="s">
        <v>77</v>
      </c>
      <c r="C2" s="100" t="s">
        <v>78</v>
      </c>
      <c r="D2" s="100" t="s">
        <v>79</v>
      </c>
      <c r="E2" s="101" t="s">
        <v>80</v>
      </c>
      <c r="F2" s="102" t="s">
        <v>81</v>
      </c>
      <c r="G2" s="102" t="s">
        <v>82</v>
      </c>
      <c r="H2" s="224" t="s">
        <v>83</v>
      </c>
    </row>
    <row r="3" spans="1:11">
      <c r="A3" s="100"/>
      <c r="B3" s="190" t="s">
        <v>84</v>
      </c>
      <c r="C3" s="100"/>
      <c r="D3" s="100"/>
      <c r="E3" s="100"/>
      <c r="F3" s="100"/>
      <c r="G3" s="102"/>
      <c r="H3" s="225"/>
    </row>
    <row r="4" spans="1:11" ht="23.1">
      <c r="A4" s="94" t="s">
        <v>85</v>
      </c>
      <c r="B4" s="103" t="s">
        <v>86</v>
      </c>
      <c r="C4" s="105" t="s">
        <v>87</v>
      </c>
      <c r="D4" s="105" t="s">
        <v>88</v>
      </c>
      <c r="E4" s="105" t="s">
        <v>89</v>
      </c>
      <c r="F4" s="103" t="s">
        <v>90</v>
      </c>
      <c r="G4" s="112" t="s">
        <v>91</v>
      </c>
      <c r="H4" s="113"/>
    </row>
    <row r="5" spans="1:11" ht="34.5">
      <c r="A5" s="95" t="s">
        <v>92</v>
      </c>
      <c r="B5" s="103" t="s">
        <v>93</v>
      </c>
      <c r="C5" s="105" t="s">
        <v>94</v>
      </c>
      <c r="D5" s="105" t="s">
        <v>95</v>
      </c>
      <c r="E5" s="105" t="s">
        <v>96</v>
      </c>
      <c r="F5" s="103" t="s">
        <v>97</v>
      </c>
      <c r="G5" s="112" t="s">
        <v>91</v>
      </c>
      <c r="H5" s="113"/>
    </row>
    <row r="6" spans="1:11" ht="45.95">
      <c r="A6" s="95" t="s">
        <v>98</v>
      </c>
      <c r="B6" s="103" t="s">
        <v>99</v>
      </c>
      <c r="C6" s="105" t="s">
        <v>100</v>
      </c>
      <c r="D6" s="105" t="s">
        <v>101</v>
      </c>
      <c r="E6" s="105" t="s">
        <v>102</v>
      </c>
      <c r="F6" s="106" t="s">
        <v>103</v>
      </c>
      <c r="G6" s="112" t="s">
        <v>104</v>
      </c>
      <c r="H6" s="113"/>
    </row>
    <row r="7" spans="1:11">
      <c r="A7" s="96"/>
      <c r="B7" s="223" t="s">
        <v>105</v>
      </c>
      <c r="C7" s="223"/>
      <c r="D7" s="223"/>
      <c r="E7" s="223"/>
      <c r="F7" s="107"/>
      <c r="G7" s="104"/>
    </row>
    <row r="8" spans="1:11" ht="34.5">
      <c r="A8" s="95" t="s">
        <v>106</v>
      </c>
      <c r="B8" s="103" t="s">
        <v>107</v>
      </c>
      <c r="C8" s="105" t="s">
        <v>108</v>
      </c>
      <c r="D8" s="105" t="s">
        <v>109</v>
      </c>
      <c r="E8" s="105" t="s">
        <v>110</v>
      </c>
      <c r="F8" s="103" t="s">
        <v>111</v>
      </c>
      <c r="G8" s="104" t="s">
        <v>91</v>
      </c>
      <c r="H8" s="108" t="s">
        <v>112</v>
      </c>
    </row>
    <row r="9" spans="1:11" ht="69">
      <c r="A9" s="95" t="s">
        <v>113</v>
      </c>
      <c r="B9" s="103" t="s">
        <v>114</v>
      </c>
      <c r="C9" s="103" t="s">
        <v>115</v>
      </c>
      <c r="D9" s="103" t="s">
        <v>116</v>
      </c>
      <c r="E9" s="103" t="s">
        <v>117</v>
      </c>
      <c r="F9" s="103" t="s">
        <v>118</v>
      </c>
      <c r="G9" s="104" t="s">
        <v>91</v>
      </c>
      <c r="H9" s="108" t="s">
        <v>112</v>
      </c>
    </row>
    <row r="10" spans="1:11" ht="34.5">
      <c r="A10" s="95" t="s">
        <v>119</v>
      </c>
      <c r="B10" s="103" t="s">
        <v>120</v>
      </c>
      <c r="C10" s="103" t="s">
        <v>121</v>
      </c>
      <c r="D10" s="103" t="s">
        <v>122</v>
      </c>
      <c r="E10" s="106" t="s">
        <v>123</v>
      </c>
      <c r="F10" s="103" t="s">
        <v>124</v>
      </c>
      <c r="G10" s="104" t="s">
        <v>91</v>
      </c>
      <c r="H10" s="108" t="s">
        <v>112</v>
      </c>
    </row>
    <row r="11" spans="1:11" ht="34.5">
      <c r="A11" s="95" t="s">
        <v>125</v>
      </c>
      <c r="B11" s="103" t="s">
        <v>126</v>
      </c>
      <c r="C11" s="103" t="s">
        <v>127</v>
      </c>
      <c r="D11" s="103" t="s">
        <v>128</v>
      </c>
      <c r="E11" s="103" t="s">
        <v>129</v>
      </c>
      <c r="F11" s="103" t="s">
        <v>130</v>
      </c>
      <c r="G11" s="104" t="s">
        <v>91</v>
      </c>
      <c r="H11" s="108" t="s">
        <v>112</v>
      </c>
      <c r="K11" s="103"/>
    </row>
    <row r="12" spans="1:11" ht="45.95">
      <c r="A12" s="95" t="s">
        <v>98</v>
      </c>
      <c r="B12" s="103" t="s">
        <v>131</v>
      </c>
      <c r="C12" s="103" t="s">
        <v>100</v>
      </c>
      <c r="D12" s="103" t="s">
        <v>101</v>
      </c>
      <c r="E12" s="103" t="s">
        <v>102</v>
      </c>
      <c r="F12" s="103" t="s">
        <v>103</v>
      </c>
      <c r="G12" s="104"/>
      <c r="H12" s="108" t="s">
        <v>112</v>
      </c>
      <c r="K12" s="109"/>
    </row>
    <row r="13" spans="1:11" ht="92.1">
      <c r="A13" s="96" t="s">
        <v>132</v>
      </c>
      <c r="B13" s="103" t="s">
        <v>133</v>
      </c>
      <c r="C13" s="103" t="s">
        <v>134</v>
      </c>
      <c r="D13" s="103" t="s">
        <v>135</v>
      </c>
      <c r="E13" s="103" t="s">
        <v>136</v>
      </c>
      <c r="F13" s="103" t="s">
        <v>137</v>
      </c>
      <c r="G13" s="104" t="s">
        <v>91</v>
      </c>
      <c r="H13" s="108" t="s">
        <v>112</v>
      </c>
    </row>
    <row r="14" spans="1:11">
      <c r="A14" s="96"/>
      <c r="B14" s="223" t="s">
        <v>138</v>
      </c>
      <c r="C14" s="223"/>
      <c r="D14" s="223"/>
      <c r="E14" s="223"/>
      <c r="F14" s="110"/>
      <c r="G14" s="104"/>
    </row>
    <row r="15" spans="1:11" ht="45.95">
      <c r="A15" s="212"/>
      <c r="B15" s="103" t="s">
        <v>139</v>
      </c>
      <c r="C15" s="105" t="s">
        <v>140</v>
      </c>
      <c r="D15" s="105" t="s">
        <v>141</v>
      </c>
      <c r="E15" s="105" t="s">
        <v>141</v>
      </c>
      <c r="F15" s="105" t="s">
        <v>142</v>
      </c>
      <c r="G15" s="211" t="s">
        <v>143</v>
      </c>
      <c r="H15" s="213" t="s">
        <v>112</v>
      </c>
    </row>
    <row r="16" spans="1:11">
      <c r="A16" s="95"/>
      <c r="B16" s="104"/>
      <c r="C16" s="104"/>
      <c r="D16" s="104"/>
      <c r="E16" s="104"/>
      <c r="F16" s="107"/>
      <c r="G16" s="104"/>
    </row>
    <row r="17" spans="1:8" ht="12.6" thickBot="1">
      <c r="A17" s="95"/>
      <c r="B17" s="222" t="s">
        <v>144</v>
      </c>
      <c r="C17" s="222"/>
      <c r="D17" s="222"/>
      <c r="E17" s="222"/>
      <c r="F17" s="107"/>
      <c r="G17" s="104"/>
    </row>
    <row r="18" spans="1:8" ht="23.45" thickBot="1">
      <c r="A18" s="95" t="s">
        <v>106</v>
      </c>
      <c r="B18" s="105" t="s">
        <v>145</v>
      </c>
      <c r="C18" s="104"/>
      <c r="D18" s="105" t="s">
        <v>145</v>
      </c>
      <c r="E18" s="105" t="s">
        <v>141</v>
      </c>
      <c r="F18" s="107" t="s">
        <v>141</v>
      </c>
      <c r="G18" s="112" t="s">
        <v>91</v>
      </c>
      <c r="H18" s="210" t="s">
        <v>112</v>
      </c>
    </row>
    <row r="19" spans="1:8" ht="35.1" thickBot="1">
      <c r="A19" s="95" t="s">
        <v>113</v>
      </c>
      <c r="B19" s="103" t="s">
        <v>146</v>
      </c>
      <c r="C19" s="105" t="s">
        <v>147</v>
      </c>
      <c r="D19" s="105" t="s">
        <v>141</v>
      </c>
      <c r="E19" s="105" t="s">
        <v>141</v>
      </c>
      <c r="F19" s="107" t="s">
        <v>141</v>
      </c>
      <c r="G19" s="112" t="s">
        <v>91</v>
      </c>
      <c r="H19" s="210" t="s">
        <v>112</v>
      </c>
    </row>
    <row r="20" spans="1:8" ht="35.1" thickBot="1">
      <c r="A20" s="95" t="s">
        <v>119</v>
      </c>
      <c r="B20" s="103" t="s">
        <v>148</v>
      </c>
      <c r="C20" s="105" t="s">
        <v>149</v>
      </c>
      <c r="D20" s="105" t="s">
        <v>141</v>
      </c>
      <c r="E20" s="111" t="s">
        <v>141</v>
      </c>
      <c r="F20" s="107" t="s">
        <v>141</v>
      </c>
      <c r="G20" s="112" t="s">
        <v>91</v>
      </c>
      <c r="H20" s="210" t="s">
        <v>112</v>
      </c>
    </row>
    <row r="21" spans="1:8" ht="23.45" thickBot="1">
      <c r="A21" s="95" t="s">
        <v>150</v>
      </c>
      <c r="B21" s="105" t="s">
        <v>151</v>
      </c>
      <c r="C21" s="105" t="s">
        <v>152</v>
      </c>
      <c r="D21" s="105" t="s">
        <v>153</v>
      </c>
      <c r="E21" s="104" t="s">
        <v>141</v>
      </c>
      <c r="F21" s="107" t="s">
        <v>141</v>
      </c>
      <c r="G21" s="112" t="s">
        <v>91</v>
      </c>
      <c r="H21" s="210" t="s">
        <v>112</v>
      </c>
    </row>
    <row r="22" spans="1:8" ht="46.5" thickBot="1">
      <c r="A22" s="95" t="s">
        <v>154</v>
      </c>
      <c r="B22" s="105" t="s">
        <v>155</v>
      </c>
      <c r="C22" s="206" t="s">
        <v>156</v>
      </c>
      <c r="D22" s="104" t="s">
        <v>141</v>
      </c>
      <c r="E22" s="104" t="s">
        <v>141</v>
      </c>
      <c r="F22" s="107" t="s">
        <v>141</v>
      </c>
      <c r="G22" s="211" t="s">
        <v>143</v>
      </c>
      <c r="H22" s="210" t="s">
        <v>112</v>
      </c>
    </row>
    <row r="23" spans="1:8" ht="12.6" thickBot="1">
      <c r="A23" s="97"/>
      <c r="B23" s="222" t="s">
        <v>157</v>
      </c>
      <c r="C23" s="222"/>
      <c r="D23" s="222"/>
      <c r="E23" s="222"/>
      <c r="F23" s="107"/>
      <c r="G23" s="104"/>
      <c r="H23" s="108"/>
    </row>
    <row r="24" spans="1:8" ht="35.1" thickBot="1">
      <c r="A24" s="95" t="s">
        <v>158</v>
      </c>
      <c r="B24" s="103" t="s">
        <v>159</v>
      </c>
      <c r="C24" s="103" t="s">
        <v>160</v>
      </c>
      <c r="D24" s="103" t="s">
        <v>161</v>
      </c>
      <c r="E24" s="103" t="s">
        <v>162</v>
      </c>
      <c r="F24" s="105" t="s">
        <v>163</v>
      </c>
      <c r="G24" s="112" t="s">
        <v>91</v>
      </c>
      <c r="H24" s="210" t="s">
        <v>112</v>
      </c>
    </row>
    <row r="25" spans="1:8" ht="23.45" thickBot="1">
      <c r="A25" s="95" t="s">
        <v>98</v>
      </c>
      <c r="B25" s="103" t="s">
        <v>164</v>
      </c>
      <c r="C25" s="103"/>
      <c r="D25" s="103" t="s">
        <v>165</v>
      </c>
      <c r="E25" s="103"/>
      <c r="F25" s="105"/>
      <c r="G25" s="112" t="s">
        <v>104</v>
      </c>
      <c r="H25" s="210" t="s">
        <v>112</v>
      </c>
    </row>
    <row r="26" spans="1:8" ht="35.1" thickBot="1">
      <c r="A26" s="222" t="s">
        <v>166</v>
      </c>
      <c r="B26" s="103" t="s">
        <v>167</v>
      </c>
      <c r="C26" s="103"/>
      <c r="D26" s="103" t="s">
        <v>168</v>
      </c>
      <c r="E26" s="214"/>
      <c r="F26" s="107"/>
      <c r="G26" s="104" t="s">
        <v>91</v>
      </c>
      <c r="H26" s="108" t="s">
        <v>112</v>
      </c>
    </row>
    <row r="27" spans="1:8" ht="23.45" thickBot="1">
      <c r="A27" s="222"/>
      <c r="B27" s="103" t="s">
        <v>169</v>
      </c>
      <c r="C27" s="103"/>
      <c r="D27" s="103" t="s">
        <v>170</v>
      </c>
      <c r="E27" s="214"/>
      <c r="F27" s="107"/>
      <c r="G27" s="112" t="s">
        <v>91</v>
      </c>
      <c r="H27" s="210" t="s">
        <v>112</v>
      </c>
    </row>
    <row r="28" spans="1:8" ht="12.6" thickBot="1">
      <c r="A28" s="98"/>
      <c r="B28" s="222" t="s">
        <v>171</v>
      </c>
      <c r="C28" s="222"/>
      <c r="D28" s="222"/>
      <c r="E28" s="222"/>
      <c r="F28" s="107"/>
      <c r="G28" s="104"/>
      <c r="H28" s="108"/>
    </row>
    <row r="29" spans="1:8" ht="92.45" thickBot="1">
      <c r="A29" s="96" t="s">
        <v>132</v>
      </c>
      <c r="B29" s="103" t="s">
        <v>172</v>
      </c>
      <c r="C29" s="103" t="s">
        <v>173</v>
      </c>
      <c r="D29" s="103" t="s">
        <v>141</v>
      </c>
      <c r="E29" s="103" t="s">
        <v>141</v>
      </c>
      <c r="F29" s="107" t="s">
        <v>141</v>
      </c>
      <c r="G29" s="112" t="s">
        <v>91</v>
      </c>
      <c r="H29" s="210" t="s">
        <v>112</v>
      </c>
    </row>
    <row r="30" spans="1:8" ht="46.5" thickBot="1">
      <c r="A30" s="96" t="s">
        <v>174</v>
      </c>
      <c r="B30" s="103" t="s">
        <v>175</v>
      </c>
      <c r="C30" s="103" t="s">
        <v>176</v>
      </c>
      <c r="D30" s="103" t="s">
        <v>177</v>
      </c>
      <c r="E30" s="103" t="s">
        <v>178</v>
      </c>
      <c r="F30" s="105" t="s">
        <v>179</v>
      </c>
      <c r="G30" s="211" t="s">
        <v>180</v>
      </c>
      <c r="H30" s="210" t="s">
        <v>112</v>
      </c>
    </row>
    <row r="31" spans="1:8" ht="46.5" thickBot="1">
      <c r="A31" s="96" t="s">
        <v>154</v>
      </c>
      <c r="B31" s="103" t="s">
        <v>181</v>
      </c>
      <c r="C31" s="214" t="s">
        <v>182</v>
      </c>
      <c r="D31" s="214" t="s">
        <v>141</v>
      </c>
      <c r="E31" s="214" t="s">
        <v>141</v>
      </c>
      <c r="F31" s="107" t="s">
        <v>141</v>
      </c>
      <c r="G31" s="211" t="s">
        <v>143</v>
      </c>
      <c r="H31" s="210" t="s">
        <v>112</v>
      </c>
    </row>
    <row r="32" spans="1:8" ht="12.6" thickBot="1">
      <c r="A32" s="96"/>
      <c r="B32" s="222" t="s">
        <v>183</v>
      </c>
      <c r="C32" s="222"/>
      <c r="D32" s="222"/>
      <c r="E32" s="222"/>
      <c r="F32" s="107"/>
      <c r="G32" s="104"/>
      <c r="H32" s="108"/>
    </row>
    <row r="33" spans="1:8" ht="35.25" customHeight="1" thickBot="1">
      <c r="A33" s="96" t="s">
        <v>184</v>
      </c>
      <c r="B33" s="103" t="s">
        <v>185</v>
      </c>
      <c r="C33" s="103"/>
      <c r="D33" s="103" t="s">
        <v>185</v>
      </c>
      <c r="E33" s="103" t="s">
        <v>141</v>
      </c>
      <c r="F33" s="107" t="s">
        <v>141</v>
      </c>
      <c r="G33" s="112" t="s">
        <v>104</v>
      </c>
      <c r="H33" s="210" t="s">
        <v>112</v>
      </c>
    </row>
    <row r="34" spans="1:8" ht="57.95" thickBot="1">
      <c r="A34" s="95" t="s">
        <v>113</v>
      </c>
      <c r="B34" s="117" t="s">
        <v>186</v>
      </c>
      <c r="C34" s="206" t="s">
        <v>187</v>
      </c>
      <c r="D34" s="206" t="s">
        <v>188</v>
      </c>
      <c r="E34" s="104" t="s">
        <v>189</v>
      </c>
      <c r="F34" s="107" t="s">
        <v>190</v>
      </c>
      <c r="G34" s="211" t="s">
        <v>191</v>
      </c>
      <c r="H34" s="210" t="s">
        <v>112</v>
      </c>
    </row>
    <row r="35" spans="1:8" ht="12.6" thickBot="1">
      <c r="A35" s="98"/>
      <c r="B35" s="223" t="s">
        <v>192</v>
      </c>
      <c r="C35" s="223"/>
      <c r="D35" s="223"/>
      <c r="E35" s="223"/>
      <c r="F35" s="107"/>
      <c r="G35" s="104"/>
      <c r="H35" s="108"/>
    </row>
    <row r="36" spans="1:8" ht="46.5" thickBot="1">
      <c r="A36" s="96" t="s">
        <v>193</v>
      </c>
      <c r="B36" s="105" t="s">
        <v>194</v>
      </c>
      <c r="C36" s="104"/>
      <c r="D36" s="105" t="s">
        <v>195</v>
      </c>
      <c r="E36" s="105" t="s">
        <v>196</v>
      </c>
      <c r="F36" s="105" t="s">
        <v>197</v>
      </c>
      <c r="G36" s="112" t="s">
        <v>91</v>
      </c>
      <c r="H36" s="210" t="s">
        <v>112</v>
      </c>
    </row>
    <row r="37" spans="1:8" ht="46.5" thickBot="1">
      <c r="A37" s="223" t="s">
        <v>198</v>
      </c>
      <c r="B37" s="105" t="s">
        <v>199</v>
      </c>
      <c r="C37" s="104"/>
      <c r="D37" s="105"/>
      <c r="E37" s="105"/>
      <c r="F37" s="107"/>
      <c r="G37" s="211" t="s">
        <v>143</v>
      </c>
      <c r="H37" s="210" t="s">
        <v>112</v>
      </c>
    </row>
    <row r="38" spans="1:8" ht="46.5" thickBot="1">
      <c r="A38" s="223"/>
      <c r="B38" s="105" t="s">
        <v>200</v>
      </c>
      <c r="C38" s="104"/>
      <c r="D38" s="105" t="s">
        <v>201</v>
      </c>
      <c r="E38" s="105" t="s">
        <v>202</v>
      </c>
      <c r="F38" s="105" t="s">
        <v>203</v>
      </c>
      <c r="G38" s="207" t="s">
        <v>143</v>
      </c>
      <c r="H38" s="108" t="s">
        <v>112</v>
      </c>
    </row>
    <row r="39" spans="1:8" ht="24.6" thickBot="1">
      <c r="A39" s="98"/>
      <c r="B39" s="223" t="s">
        <v>204</v>
      </c>
      <c r="C39" s="223"/>
      <c r="D39" s="223"/>
      <c r="E39" s="223"/>
      <c r="F39" s="107" t="s">
        <v>141</v>
      </c>
      <c r="G39" s="208" t="s">
        <v>205</v>
      </c>
      <c r="H39" s="210" t="s">
        <v>112</v>
      </c>
    </row>
    <row r="40" spans="1:8" ht="32.25" customHeight="1">
      <c r="A40" s="98">
        <v>6.1</v>
      </c>
      <c r="B40" s="105" t="s">
        <v>206</v>
      </c>
      <c r="C40" s="206" t="s">
        <v>207</v>
      </c>
      <c r="D40" s="104" t="s">
        <v>141</v>
      </c>
      <c r="E40" s="104" t="s">
        <v>141</v>
      </c>
      <c r="F40" s="107"/>
      <c r="G40" s="112"/>
      <c r="H40" s="209"/>
    </row>
  </sheetData>
  <mergeCells count="11">
    <mergeCell ref="A26:A27"/>
    <mergeCell ref="H2:H3"/>
    <mergeCell ref="B7:E7"/>
    <mergeCell ref="B14:E14"/>
    <mergeCell ref="B17:E17"/>
    <mergeCell ref="B23:E23"/>
    <mergeCell ref="B28:E28"/>
    <mergeCell ref="B32:E32"/>
    <mergeCell ref="B35:E35"/>
    <mergeCell ref="A37:A38"/>
    <mergeCell ref="B39:E39"/>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topLeftCell="B37" workbookViewId="0">
      <selection activeCell="C43" sqref="C43"/>
    </sheetView>
  </sheetViews>
  <sheetFormatPr defaultRowHeight="12.6"/>
  <cols>
    <col min="1" max="1" width="5.28515625" style="1" customWidth="1"/>
    <col min="2" max="2" width="52.42578125" style="1" customWidth="1"/>
    <col min="3" max="3" width="57.5703125" style="3" customWidth="1"/>
    <col min="4" max="5" width="16.7109375" customWidth="1"/>
  </cols>
  <sheetData>
    <row r="1" spans="1:5" ht="25.5" customHeight="1">
      <c r="A1" s="226" t="s">
        <v>208</v>
      </c>
      <c r="B1" s="226"/>
      <c r="C1" s="226"/>
      <c r="D1" s="226"/>
      <c r="E1" s="226"/>
    </row>
    <row r="2" spans="1:5">
      <c r="A2"/>
      <c r="B2"/>
    </row>
    <row r="3" spans="1:5" ht="12.95">
      <c r="A3" s="28" t="s">
        <v>209</v>
      </c>
      <c r="B3" s="29" t="s">
        <v>210</v>
      </c>
      <c r="C3" s="30" t="s">
        <v>211</v>
      </c>
      <c r="D3" s="29" t="s">
        <v>212</v>
      </c>
      <c r="E3" s="29" t="s">
        <v>213</v>
      </c>
    </row>
    <row r="4" spans="1:5" s="2" customFormat="1" ht="12.95">
      <c r="A4" s="31"/>
      <c r="B4" s="76" t="s">
        <v>214</v>
      </c>
      <c r="C4" s="33"/>
      <c r="D4" s="32"/>
      <c r="E4" s="34"/>
    </row>
    <row r="5" spans="1:5" ht="14.45">
      <c r="A5" s="35">
        <v>1</v>
      </c>
      <c r="B5" s="51" t="s">
        <v>215</v>
      </c>
      <c r="C5" s="52" t="s">
        <v>216</v>
      </c>
      <c r="D5" s="36" t="s">
        <v>4</v>
      </c>
      <c r="E5" s="36" t="s">
        <v>4</v>
      </c>
    </row>
    <row r="6" spans="1:5">
      <c r="A6" s="35">
        <v>2</v>
      </c>
      <c r="B6" s="52" t="s">
        <v>217</v>
      </c>
      <c r="C6" s="52" t="s">
        <v>216</v>
      </c>
      <c r="D6" s="36" t="s">
        <v>4</v>
      </c>
      <c r="E6" s="36" t="s">
        <v>4</v>
      </c>
    </row>
    <row r="7" spans="1:5" ht="14.45">
      <c r="A7" s="35">
        <v>3</v>
      </c>
      <c r="B7" s="51" t="s">
        <v>218</v>
      </c>
      <c r="C7" s="52" t="s">
        <v>216</v>
      </c>
      <c r="D7" s="36" t="s">
        <v>4</v>
      </c>
      <c r="E7" s="36" t="s">
        <v>4</v>
      </c>
    </row>
    <row r="8" spans="1:5" s="2" customFormat="1" ht="13.5" thickBot="1">
      <c r="A8" s="31"/>
      <c r="B8" s="77" t="s">
        <v>219</v>
      </c>
      <c r="C8" s="53"/>
      <c r="D8" s="32"/>
      <c r="E8" s="34"/>
    </row>
    <row r="9" spans="1:5" s="2" customFormat="1" ht="374.25" customHeight="1" thickBot="1">
      <c r="A9" s="55"/>
      <c r="B9" s="56" t="s">
        <v>220</v>
      </c>
      <c r="C9" s="54" t="s">
        <v>221</v>
      </c>
      <c r="D9" s="32" t="s">
        <v>222</v>
      </c>
      <c r="E9" s="34">
        <v>45518</v>
      </c>
    </row>
    <row r="10" spans="1:5" ht="99.95">
      <c r="A10" s="35">
        <v>4</v>
      </c>
      <c r="B10" s="49" t="s">
        <v>223</v>
      </c>
      <c r="C10" s="49" t="s">
        <v>224</v>
      </c>
      <c r="D10" s="50" t="s">
        <v>222</v>
      </c>
      <c r="E10" s="57">
        <v>45518</v>
      </c>
    </row>
    <row r="11" spans="1:5" ht="187.5">
      <c r="A11" s="35">
        <v>5</v>
      </c>
      <c r="B11" s="51" t="s">
        <v>225</v>
      </c>
      <c r="C11" s="58" t="s">
        <v>226</v>
      </c>
      <c r="D11" s="50" t="s">
        <v>222</v>
      </c>
      <c r="E11" s="57">
        <v>45518</v>
      </c>
    </row>
    <row r="12" spans="1:5" ht="62.45">
      <c r="A12" s="35">
        <v>6</v>
      </c>
      <c r="B12" s="60" t="s">
        <v>227</v>
      </c>
      <c r="C12" s="59" t="s">
        <v>228</v>
      </c>
      <c r="D12" s="50" t="s">
        <v>222</v>
      </c>
      <c r="E12" s="57">
        <v>45518</v>
      </c>
    </row>
    <row r="13" spans="1:5" ht="112.5">
      <c r="A13" s="35">
        <v>7</v>
      </c>
      <c r="B13" s="60" t="s">
        <v>229</v>
      </c>
      <c r="C13" s="61" t="s">
        <v>230</v>
      </c>
      <c r="D13" s="62" t="s">
        <v>222</v>
      </c>
      <c r="E13" s="63">
        <v>45518</v>
      </c>
    </row>
    <row r="14" spans="1:5" ht="87.6">
      <c r="A14" s="35">
        <v>8</v>
      </c>
      <c r="B14" s="60" t="s">
        <v>231</v>
      </c>
      <c r="C14" s="64" t="s">
        <v>232</v>
      </c>
      <c r="D14" s="62" t="s">
        <v>222</v>
      </c>
      <c r="E14" s="63">
        <v>45518</v>
      </c>
    </row>
    <row r="15" spans="1:5" ht="99.95">
      <c r="A15" s="35">
        <v>9</v>
      </c>
      <c r="B15" s="65" t="s">
        <v>233</v>
      </c>
      <c r="C15" s="66" t="s">
        <v>234</v>
      </c>
      <c r="D15" s="67" t="s">
        <v>222</v>
      </c>
      <c r="E15" s="68">
        <v>45518</v>
      </c>
    </row>
    <row r="16" spans="1:5" ht="75">
      <c r="A16" s="35">
        <v>10</v>
      </c>
      <c r="B16" s="69" t="s">
        <v>235</v>
      </c>
      <c r="C16" s="59" t="s">
        <v>236</v>
      </c>
      <c r="D16" s="70" t="s">
        <v>222</v>
      </c>
      <c r="E16" s="71">
        <v>45518</v>
      </c>
    </row>
    <row r="17" spans="2:5" ht="50.1">
      <c r="B17" s="74" t="s">
        <v>144</v>
      </c>
      <c r="C17" s="205" t="s">
        <v>237</v>
      </c>
      <c r="D17" s="62" t="s">
        <v>222</v>
      </c>
      <c r="E17" s="71">
        <v>45518</v>
      </c>
    </row>
    <row r="18" spans="2:5" ht="29.1">
      <c r="B18" s="73" t="s">
        <v>238</v>
      </c>
      <c r="C18" s="52" t="s">
        <v>239</v>
      </c>
      <c r="D18" s="62" t="s">
        <v>222</v>
      </c>
      <c r="E18" s="71">
        <v>45518</v>
      </c>
    </row>
    <row r="19" spans="2:5" ht="62.45">
      <c r="B19" s="60" t="s">
        <v>240</v>
      </c>
      <c r="C19" s="52" t="s">
        <v>241</v>
      </c>
      <c r="D19" s="62" t="s">
        <v>222</v>
      </c>
      <c r="E19" s="71">
        <v>45518</v>
      </c>
    </row>
    <row r="20" spans="2:5" ht="29.1">
      <c r="B20" s="60" t="s">
        <v>242</v>
      </c>
      <c r="C20" s="52" t="s">
        <v>216</v>
      </c>
      <c r="D20" s="62" t="s">
        <v>222</v>
      </c>
      <c r="E20" s="71">
        <v>45518</v>
      </c>
    </row>
    <row r="21" spans="2:5" ht="29.1">
      <c r="B21" s="60" t="s">
        <v>243</v>
      </c>
      <c r="C21" s="52" t="s">
        <v>216</v>
      </c>
      <c r="D21" s="62" t="s">
        <v>222</v>
      </c>
      <c r="E21" s="71">
        <v>45518</v>
      </c>
    </row>
    <row r="22" spans="2:5" ht="57.95">
      <c r="B22" s="60" t="s">
        <v>244</v>
      </c>
      <c r="C22" s="52" t="s">
        <v>245</v>
      </c>
      <c r="D22" s="62" t="s">
        <v>222</v>
      </c>
      <c r="E22" s="71">
        <v>45518</v>
      </c>
    </row>
    <row r="23" spans="2:5" ht="150.94999999999999">
      <c r="B23" s="75" t="s">
        <v>157</v>
      </c>
      <c r="C23" s="52" t="s">
        <v>246</v>
      </c>
      <c r="D23" s="62" t="s">
        <v>222</v>
      </c>
      <c r="E23" s="71">
        <v>45518</v>
      </c>
    </row>
    <row r="24" spans="2:5" ht="43.5">
      <c r="B24" s="51" t="s">
        <v>247</v>
      </c>
      <c r="C24" s="52" t="s">
        <v>216</v>
      </c>
      <c r="D24" s="62" t="s">
        <v>222</v>
      </c>
      <c r="E24" s="71">
        <v>45518</v>
      </c>
    </row>
    <row r="25" spans="2:5" ht="26.1" customHeight="1">
      <c r="B25" s="227" t="s">
        <v>248</v>
      </c>
      <c r="C25" s="228" t="s">
        <v>216</v>
      </c>
      <c r="D25" s="230" t="s">
        <v>222</v>
      </c>
      <c r="E25" s="71">
        <v>45518</v>
      </c>
    </row>
    <row r="26" spans="2:5">
      <c r="B26" s="227"/>
      <c r="C26" s="229"/>
      <c r="D26" s="231"/>
      <c r="E26" s="71">
        <v>45518</v>
      </c>
    </row>
    <row r="27" spans="2:5" ht="50.1">
      <c r="B27" s="60" t="s">
        <v>249</v>
      </c>
      <c r="C27" s="52" t="s">
        <v>250</v>
      </c>
      <c r="D27" s="62" t="s">
        <v>222</v>
      </c>
      <c r="E27" s="71">
        <v>45518</v>
      </c>
    </row>
    <row r="28" spans="2:5" ht="75">
      <c r="B28" s="60" t="s">
        <v>251</v>
      </c>
      <c r="C28" s="52" t="s">
        <v>252</v>
      </c>
      <c r="D28" s="62" t="s">
        <v>222</v>
      </c>
      <c r="E28" s="71">
        <v>45518</v>
      </c>
    </row>
    <row r="29" spans="2:5" ht="126">
      <c r="B29" s="79" t="s">
        <v>253</v>
      </c>
      <c r="C29" s="52" t="s">
        <v>254</v>
      </c>
      <c r="D29" s="62" t="s">
        <v>222</v>
      </c>
      <c r="E29" s="63">
        <v>45518</v>
      </c>
    </row>
    <row r="30" spans="2:5" ht="43.5">
      <c r="B30" s="60" t="s">
        <v>255</v>
      </c>
      <c r="C30" s="59" t="s">
        <v>256</v>
      </c>
      <c r="D30" s="62" t="s">
        <v>222</v>
      </c>
      <c r="E30" s="63">
        <v>45518</v>
      </c>
    </row>
    <row r="31" spans="2:5" ht="165">
      <c r="B31" s="60" t="s">
        <v>257</v>
      </c>
      <c r="C31" s="52" t="s">
        <v>258</v>
      </c>
      <c r="D31" s="62" t="s">
        <v>222</v>
      </c>
      <c r="E31" s="63">
        <v>45518</v>
      </c>
    </row>
    <row r="32" spans="2:5" ht="112.5">
      <c r="B32" s="60" t="s">
        <v>259</v>
      </c>
      <c r="C32" s="52" t="s">
        <v>260</v>
      </c>
      <c r="D32" s="62" t="s">
        <v>222</v>
      </c>
      <c r="E32" s="63">
        <v>45518</v>
      </c>
    </row>
    <row r="33" spans="2:5" ht="43.5">
      <c r="B33" s="79" t="s">
        <v>183</v>
      </c>
      <c r="C33" s="52" t="s">
        <v>261</v>
      </c>
      <c r="D33" s="62" t="s">
        <v>222</v>
      </c>
      <c r="E33" s="63">
        <v>45518</v>
      </c>
    </row>
    <row r="34" spans="2:5" ht="29.1">
      <c r="B34" s="51" t="s">
        <v>262</v>
      </c>
      <c r="C34" s="52" t="s">
        <v>216</v>
      </c>
      <c r="D34" s="62" t="s">
        <v>222</v>
      </c>
      <c r="E34" s="63">
        <v>45518</v>
      </c>
    </row>
    <row r="35" spans="2:5" ht="113.45">
      <c r="B35" s="51" t="s">
        <v>263</v>
      </c>
      <c r="C35" s="52" t="s">
        <v>264</v>
      </c>
      <c r="D35" s="62" t="s">
        <v>222</v>
      </c>
      <c r="E35" s="63">
        <v>45518</v>
      </c>
    </row>
    <row r="36" spans="2:5" ht="163.5">
      <c r="B36" s="79" t="s">
        <v>192</v>
      </c>
      <c r="C36" s="52" t="s">
        <v>265</v>
      </c>
      <c r="D36" s="62" t="s">
        <v>222</v>
      </c>
      <c r="E36" s="63">
        <v>45518</v>
      </c>
    </row>
    <row r="37" spans="2:5" ht="88.5">
      <c r="B37" s="60" t="s">
        <v>266</v>
      </c>
      <c r="C37" s="52" t="s">
        <v>267</v>
      </c>
      <c r="D37" s="62" t="s">
        <v>222</v>
      </c>
      <c r="E37" s="63">
        <v>45518</v>
      </c>
    </row>
    <row r="38" spans="2:5" ht="43.5">
      <c r="B38" s="60" t="s">
        <v>268</v>
      </c>
      <c r="C38" s="52" t="s">
        <v>216</v>
      </c>
      <c r="D38" s="62" t="s">
        <v>222</v>
      </c>
      <c r="E38" s="63">
        <v>45518</v>
      </c>
    </row>
    <row r="39" spans="2:5" ht="43.5">
      <c r="B39" s="78" t="s">
        <v>269</v>
      </c>
      <c r="C39" s="52" t="s">
        <v>270</v>
      </c>
      <c r="D39" s="62" t="s">
        <v>222</v>
      </c>
      <c r="E39" s="63">
        <v>45518</v>
      </c>
    </row>
    <row r="40" spans="2:5" ht="29.1">
      <c r="B40" s="79" t="s">
        <v>204</v>
      </c>
      <c r="C40" s="52" t="s">
        <v>271</v>
      </c>
      <c r="D40" s="62" t="s">
        <v>222</v>
      </c>
      <c r="E40" s="63">
        <v>45518</v>
      </c>
    </row>
    <row r="41" spans="2:5" ht="29.1">
      <c r="B41" s="51" t="s">
        <v>272</v>
      </c>
      <c r="C41" s="52" t="s">
        <v>273</v>
      </c>
      <c r="D41" s="62" t="s">
        <v>222</v>
      </c>
      <c r="E41" s="63">
        <v>45518</v>
      </c>
    </row>
    <row r="42" spans="2:5" ht="29.1">
      <c r="B42" s="51" t="s">
        <v>274</v>
      </c>
      <c r="C42" s="52" t="s">
        <v>275</v>
      </c>
      <c r="D42" s="62" t="s">
        <v>222</v>
      </c>
      <c r="E42" s="63">
        <v>45518</v>
      </c>
    </row>
  </sheetData>
  <mergeCells count="4">
    <mergeCell ref="A1:E1"/>
    <mergeCell ref="B25:B26"/>
    <mergeCell ref="C25:C26"/>
    <mergeCell ref="D25:D26"/>
  </mergeCells>
  <pageMargins left="0.7" right="0.7" top="0.75" bottom="0.75" header="0.3" footer="0.3"/>
  <pageSetup paperSize="9" orientation="portrait" r:id="rId1"/>
  <headerFooter>
    <oddHeader>&amp;L&amp;"Calibri"&amp;10&amp;K000000OFFICIAL&amp;1#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196"/>
  <sheetViews>
    <sheetView tabSelected="1" topLeftCell="A78" zoomScale="73" zoomScaleNormal="80" workbookViewId="0">
      <selection activeCell="G148" sqref="G148"/>
    </sheetView>
  </sheetViews>
  <sheetFormatPr defaultRowHeight="12.75" customHeight="1"/>
  <cols>
    <col min="1" max="1" width="49" customWidth="1"/>
    <col min="2" max="2" width="48.85546875" customWidth="1"/>
    <col min="3" max="11" width="20.7109375" customWidth="1"/>
    <col min="12" max="12" width="39.5703125" customWidth="1"/>
    <col min="13" max="13" width="23" customWidth="1"/>
    <col min="15" max="15" width="10.7109375" bestFit="1" customWidth="1"/>
  </cols>
  <sheetData>
    <row r="1" spans="1:12" ht="14.1">
      <c r="A1" s="4" t="s">
        <v>276</v>
      </c>
      <c r="B1" s="5"/>
      <c r="C1" s="6"/>
      <c r="D1" s="6"/>
      <c r="E1" s="6"/>
      <c r="F1" s="6"/>
      <c r="G1" s="6"/>
      <c r="H1" s="6"/>
      <c r="I1" s="6"/>
      <c r="J1" s="6"/>
      <c r="K1" s="6"/>
    </row>
    <row r="2" spans="1:12" ht="14.1">
      <c r="A2" s="4" t="s">
        <v>277</v>
      </c>
      <c r="B2" s="5"/>
      <c r="C2" s="6"/>
      <c r="D2" s="6"/>
      <c r="E2" s="6"/>
      <c r="F2" s="6"/>
      <c r="G2" s="6"/>
      <c r="H2" s="6"/>
      <c r="I2" s="6"/>
      <c r="J2" s="6"/>
      <c r="K2" s="6"/>
    </row>
    <row r="3" spans="1:12" ht="24" customHeight="1">
      <c r="A3" s="313" t="s">
        <v>278</v>
      </c>
      <c r="B3" s="313"/>
      <c r="C3" s="313"/>
      <c r="D3" s="313"/>
      <c r="E3" s="313"/>
      <c r="F3" s="313"/>
      <c r="G3" s="313"/>
      <c r="H3" s="313"/>
      <c r="I3" s="313"/>
      <c r="J3" s="313"/>
      <c r="K3" s="313"/>
      <c r="L3" s="313"/>
    </row>
    <row r="4" spans="1:12" ht="12.95" thickBot="1"/>
    <row r="5" spans="1:12" ht="12.95" thickBot="1">
      <c r="A5" s="7" t="s">
        <v>2</v>
      </c>
      <c r="B5" s="253" t="s">
        <v>4</v>
      </c>
      <c r="C5" s="253"/>
      <c r="D5" s="253"/>
      <c r="E5" s="253"/>
      <c r="F5" s="253"/>
      <c r="G5" s="253"/>
      <c r="H5" s="253"/>
      <c r="I5" s="253"/>
      <c r="J5" s="253"/>
      <c r="K5" s="253"/>
      <c r="L5" s="254"/>
    </row>
    <row r="6" spans="1:12" ht="12.95" thickBot="1">
      <c r="A6" s="8" t="s">
        <v>5</v>
      </c>
      <c r="B6" s="9" t="s">
        <v>279</v>
      </c>
      <c r="C6" s="9" t="s">
        <v>4</v>
      </c>
      <c r="D6" s="10" t="s">
        <v>280</v>
      </c>
      <c r="E6" s="10"/>
      <c r="F6" s="10"/>
      <c r="G6" s="10"/>
      <c r="H6" s="10"/>
      <c r="I6" s="10"/>
      <c r="J6" s="10"/>
      <c r="K6" s="10"/>
      <c r="L6" s="88" t="s">
        <v>281</v>
      </c>
    </row>
    <row r="7" spans="1:12" ht="18.75" customHeight="1" thickBot="1">
      <c r="A7" s="266" t="s">
        <v>282</v>
      </c>
      <c r="B7" s="250" t="s">
        <v>86</v>
      </c>
      <c r="C7" s="11" t="s">
        <v>283</v>
      </c>
      <c r="D7" s="11">
        <v>621</v>
      </c>
      <c r="E7" s="11"/>
      <c r="F7" s="11"/>
      <c r="G7" s="11"/>
      <c r="H7" s="11"/>
      <c r="I7" s="11"/>
      <c r="J7" s="11"/>
      <c r="K7" s="23"/>
      <c r="L7" s="255" t="s">
        <v>284</v>
      </c>
    </row>
    <row r="8" spans="1:12" ht="12.95" thickBot="1">
      <c r="A8" s="267"/>
      <c r="B8" s="251"/>
      <c r="C8" s="11" t="s">
        <v>285</v>
      </c>
      <c r="D8" s="13" t="s">
        <v>4</v>
      </c>
      <c r="E8" s="13"/>
      <c r="F8" s="13"/>
      <c r="G8" s="13"/>
      <c r="H8" s="13"/>
      <c r="I8" s="13"/>
      <c r="J8" s="13"/>
      <c r="K8" s="26"/>
      <c r="L8" s="256"/>
    </row>
    <row r="9" spans="1:12" ht="12.95" thickBot="1">
      <c r="A9" s="267"/>
      <c r="B9" s="251"/>
      <c r="C9" s="14" t="s">
        <v>4</v>
      </c>
      <c r="D9" s="246" t="s">
        <v>286</v>
      </c>
      <c r="E9" s="247"/>
      <c r="F9" s="247"/>
      <c r="G9" s="247"/>
      <c r="H9" s="247"/>
      <c r="I9" s="247"/>
      <c r="J9" s="247"/>
      <c r="K9" s="247"/>
      <c r="L9" s="256"/>
    </row>
    <row r="10" spans="1:12" ht="12.95" thickBot="1">
      <c r="A10" s="267"/>
      <c r="B10" s="252"/>
      <c r="C10" s="16" t="s">
        <v>4</v>
      </c>
      <c r="D10" s="248" t="s">
        <v>287</v>
      </c>
      <c r="E10" s="249"/>
      <c r="F10" s="249"/>
      <c r="G10" s="249"/>
      <c r="H10" s="249"/>
      <c r="I10" s="249"/>
      <c r="J10" s="249"/>
      <c r="K10" s="249"/>
      <c r="L10" s="256"/>
    </row>
    <row r="11" spans="1:12" ht="12.95" thickBot="1">
      <c r="A11" s="267"/>
      <c r="B11" s="48" t="s">
        <v>288</v>
      </c>
      <c r="C11" s="9" t="s">
        <v>4</v>
      </c>
      <c r="D11" s="10" t="s">
        <v>280</v>
      </c>
      <c r="E11" s="10"/>
      <c r="F11" s="10"/>
      <c r="G11" s="10"/>
      <c r="H11" s="10"/>
      <c r="I11" s="10"/>
      <c r="J11" s="10"/>
      <c r="K11" s="87"/>
      <c r="L11" s="256"/>
    </row>
    <row r="12" spans="1:12" ht="22.5" customHeight="1" thickBot="1">
      <c r="A12" s="267"/>
      <c r="B12" s="250" t="s">
        <v>93</v>
      </c>
      <c r="C12" s="11" t="s">
        <v>283</v>
      </c>
      <c r="D12" s="11">
        <v>106</v>
      </c>
      <c r="E12" s="11"/>
      <c r="F12" s="11"/>
      <c r="G12" s="11"/>
      <c r="H12" s="11"/>
      <c r="I12" s="11"/>
      <c r="J12" s="11"/>
      <c r="K12" s="23"/>
      <c r="L12" s="256"/>
    </row>
    <row r="13" spans="1:12" ht="12.95" thickBot="1">
      <c r="A13" s="267"/>
      <c r="B13" s="251"/>
      <c r="C13" s="11" t="s">
        <v>285</v>
      </c>
      <c r="D13" s="13" t="s">
        <v>4</v>
      </c>
      <c r="E13" s="13"/>
      <c r="F13" s="13"/>
      <c r="G13" s="13"/>
      <c r="H13" s="13"/>
      <c r="I13" s="13"/>
      <c r="J13" s="13"/>
      <c r="K13" s="26"/>
      <c r="L13" s="256"/>
    </row>
    <row r="14" spans="1:12" ht="12.95" thickBot="1">
      <c r="A14" s="267"/>
      <c r="B14" s="251"/>
      <c r="C14" s="14" t="s">
        <v>4</v>
      </c>
      <c r="D14" s="246" t="s">
        <v>286</v>
      </c>
      <c r="E14" s="247"/>
      <c r="F14" s="247"/>
      <c r="G14" s="247"/>
      <c r="H14" s="247"/>
      <c r="I14" s="247"/>
      <c r="J14" s="247"/>
      <c r="K14" s="247"/>
      <c r="L14" s="256"/>
    </row>
    <row r="15" spans="1:12" ht="12.95" thickBot="1">
      <c r="A15" s="267"/>
      <c r="B15" s="252"/>
      <c r="C15" s="16" t="s">
        <v>4</v>
      </c>
      <c r="D15" s="248" t="s">
        <v>287</v>
      </c>
      <c r="E15" s="249"/>
      <c r="F15" s="249"/>
      <c r="G15" s="249"/>
      <c r="H15" s="249"/>
      <c r="I15" s="249"/>
      <c r="J15" s="249"/>
      <c r="K15" s="249"/>
      <c r="L15" s="256"/>
    </row>
    <row r="16" spans="1:12" ht="15" customHeight="1" thickBot="1">
      <c r="A16" s="267"/>
      <c r="B16" s="48" t="s">
        <v>289</v>
      </c>
      <c r="C16" s="9" t="s">
        <v>4</v>
      </c>
      <c r="D16" s="10" t="s">
        <v>280</v>
      </c>
      <c r="E16" s="10"/>
      <c r="F16" s="10"/>
      <c r="G16" s="10"/>
      <c r="H16" s="10"/>
      <c r="I16" s="10"/>
      <c r="J16" s="10"/>
      <c r="K16" s="87"/>
      <c r="L16" s="256"/>
    </row>
    <row r="17" spans="1:12" ht="15" customHeight="1" thickBot="1">
      <c r="A17" s="267"/>
      <c r="B17" s="250" t="s">
        <v>99</v>
      </c>
      <c r="C17" s="11" t="s">
        <v>283</v>
      </c>
      <c r="D17" s="11">
        <v>2.6</v>
      </c>
      <c r="E17" s="11"/>
      <c r="F17" s="11"/>
      <c r="G17" s="11"/>
      <c r="H17" s="11"/>
      <c r="I17" s="11"/>
      <c r="J17" s="11"/>
      <c r="K17" s="23"/>
      <c r="L17" s="256"/>
    </row>
    <row r="18" spans="1:12" ht="15" customHeight="1" thickBot="1">
      <c r="A18" s="267"/>
      <c r="B18" s="251"/>
      <c r="C18" s="11" t="s">
        <v>285</v>
      </c>
      <c r="D18" s="13" t="s">
        <v>4</v>
      </c>
      <c r="E18" s="13"/>
      <c r="F18" s="13"/>
      <c r="G18" s="13"/>
      <c r="H18" s="13"/>
      <c r="I18" s="13"/>
      <c r="J18" s="13"/>
      <c r="K18" s="26"/>
      <c r="L18" s="256"/>
    </row>
    <row r="19" spans="1:12" ht="15" customHeight="1" thickBot="1">
      <c r="A19" s="267"/>
      <c r="B19" s="251"/>
      <c r="C19" s="14" t="s">
        <v>4</v>
      </c>
      <c r="D19" s="246" t="s">
        <v>286</v>
      </c>
      <c r="E19" s="247"/>
      <c r="F19" s="247"/>
      <c r="G19" s="247"/>
      <c r="H19" s="247"/>
      <c r="I19" s="247"/>
      <c r="J19" s="247"/>
      <c r="K19" s="247"/>
      <c r="L19" s="256"/>
    </row>
    <row r="20" spans="1:12" ht="15" customHeight="1" thickBot="1">
      <c r="A20" s="268"/>
      <c r="B20" s="252"/>
      <c r="C20" s="16" t="s">
        <v>4</v>
      </c>
      <c r="D20" s="248" t="s">
        <v>287</v>
      </c>
      <c r="E20" s="249"/>
      <c r="F20" s="249"/>
      <c r="G20" s="249"/>
      <c r="H20" s="249"/>
      <c r="I20" s="249"/>
      <c r="J20" s="249"/>
      <c r="K20" s="249"/>
      <c r="L20" s="257"/>
    </row>
    <row r="21" spans="1:12" ht="12.6">
      <c r="A21" s="18"/>
      <c r="B21" s="18"/>
      <c r="C21" s="18"/>
      <c r="D21" s="18"/>
      <c r="E21" s="18"/>
      <c r="F21" s="18"/>
      <c r="G21" s="18"/>
      <c r="H21" s="18"/>
      <c r="I21" s="18"/>
      <c r="J21" s="18"/>
      <c r="K21" s="18"/>
      <c r="L21" s="18"/>
    </row>
    <row r="22" spans="1:12" ht="12.95" thickBot="1">
      <c r="A22" s="18"/>
      <c r="B22" s="18"/>
      <c r="C22" s="18"/>
      <c r="D22" s="18"/>
      <c r="E22" s="18"/>
      <c r="F22" s="18"/>
      <c r="G22" s="18"/>
      <c r="H22" s="18"/>
      <c r="I22" s="18"/>
      <c r="J22" s="18"/>
      <c r="K22" s="18"/>
      <c r="L22" s="18"/>
    </row>
    <row r="23" spans="1:12" s="109" customFormat="1" ht="45.95">
      <c r="A23" s="128" t="s">
        <v>7</v>
      </c>
      <c r="B23" s="129" t="s">
        <v>290</v>
      </c>
      <c r="C23" s="134" t="s">
        <v>4</v>
      </c>
      <c r="D23" s="135" t="s">
        <v>280</v>
      </c>
      <c r="E23" s="142" t="s">
        <v>291</v>
      </c>
      <c r="F23" s="137" t="s">
        <v>292</v>
      </c>
      <c r="G23" s="137" t="s">
        <v>293</v>
      </c>
      <c r="H23" s="162" t="s">
        <v>294</v>
      </c>
      <c r="I23" s="137" t="s">
        <v>295</v>
      </c>
      <c r="J23" s="135" t="s">
        <v>296</v>
      </c>
      <c r="K23" s="143" t="s">
        <v>297</v>
      </c>
      <c r="L23" s="131" t="s">
        <v>281</v>
      </c>
    </row>
    <row r="24" spans="1:12" ht="29.45" customHeight="1" thickBot="1">
      <c r="A24" s="269" t="s">
        <v>298</v>
      </c>
      <c r="B24" s="258" t="s">
        <v>107</v>
      </c>
      <c r="C24" s="11" t="s">
        <v>283</v>
      </c>
      <c r="D24" s="84">
        <v>1.4999999999999999E-2</v>
      </c>
      <c r="E24" s="132">
        <v>0.02</v>
      </c>
      <c r="F24" s="84">
        <v>1.6E-2</v>
      </c>
      <c r="G24" s="84">
        <v>1.7000000000000001E-2</v>
      </c>
      <c r="H24" s="84">
        <v>1.7000000000000001E-2</v>
      </c>
      <c r="I24" s="84">
        <v>1.7999999999999999E-2</v>
      </c>
      <c r="J24" s="84">
        <v>1.9E-2</v>
      </c>
      <c r="K24" s="146">
        <v>0.02</v>
      </c>
      <c r="L24" s="263" t="s">
        <v>299</v>
      </c>
    </row>
    <row r="25" spans="1:12" ht="12.95" customHeight="1">
      <c r="A25" s="270"/>
      <c r="B25" s="259"/>
      <c r="C25" s="11" t="s">
        <v>285</v>
      </c>
      <c r="D25" s="151" t="s">
        <v>4</v>
      </c>
      <c r="E25" s="151"/>
      <c r="F25" s="170">
        <v>2.2163923280498925E-2</v>
      </c>
      <c r="G25" s="132"/>
      <c r="H25" s="170">
        <f>7480/'Catchment Population'!N90</f>
        <v>2.9710953729558825E-2</v>
      </c>
      <c r="I25" s="151"/>
      <c r="J25" s="151"/>
      <c r="K25" s="152"/>
      <c r="L25" s="264"/>
    </row>
    <row r="26" spans="1:12" ht="12.95" customHeight="1" thickBot="1">
      <c r="A26" s="270"/>
      <c r="B26" s="259"/>
      <c r="C26" s="14" t="s">
        <v>4</v>
      </c>
      <c r="D26" s="246" t="s">
        <v>286</v>
      </c>
      <c r="E26" s="247"/>
      <c r="F26" s="247"/>
      <c r="G26" s="247"/>
      <c r="H26" s="247"/>
      <c r="I26" s="247"/>
      <c r="J26" s="247"/>
      <c r="K26" s="247"/>
      <c r="L26" s="264"/>
    </row>
    <row r="27" spans="1:12" ht="12.95" thickBot="1">
      <c r="A27" s="270"/>
      <c r="B27" s="260"/>
      <c r="C27" s="16" t="s">
        <v>4</v>
      </c>
      <c r="D27" s="261" t="s">
        <v>91</v>
      </c>
      <c r="E27" s="262"/>
      <c r="F27" s="262"/>
      <c r="G27" s="262"/>
      <c r="H27" s="262"/>
      <c r="I27" s="262"/>
      <c r="J27" s="262"/>
      <c r="K27" s="262"/>
      <c r="L27" s="264"/>
    </row>
    <row r="28" spans="1:12" ht="45.95">
      <c r="A28" s="270"/>
      <c r="B28" s="7" t="s">
        <v>300</v>
      </c>
      <c r="C28" s="9" t="s">
        <v>4</v>
      </c>
      <c r="D28" s="133" t="s">
        <v>280</v>
      </c>
      <c r="E28" s="130" t="s">
        <v>291</v>
      </c>
      <c r="F28" s="137" t="s">
        <v>292</v>
      </c>
      <c r="G28" s="137" t="s">
        <v>293</v>
      </c>
      <c r="H28" s="162" t="s">
        <v>294</v>
      </c>
      <c r="I28" s="137" t="s">
        <v>295</v>
      </c>
      <c r="J28" s="135" t="s">
        <v>296</v>
      </c>
      <c r="K28" s="145" t="s">
        <v>297</v>
      </c>
      <c r="L28" s="264"/>
    </row>
    <row r="29" spans="1:12" ht="21" customHeight="1" thickBot="1">
      <c r="A29" s="270"/>
      <c r="B29" s="258" t="s">
        <v>301</v>
      </c>
      <c r="C29" s="11" t="s">
        <v>283</v>
      </c>
      <c r="D29" s="81">
        <v>0.28999999999999998</v>
      </c>
      <c r="E29" s="132">
        <v>0.42</v>
      </c>
      <c r="F29" s="81">
        <v>0.3</v>
      </c>
      <c r="G29" s="81">
        <v>0.33</v>
      </c>
      <c r="H29" s="81">
        <v>0.33</v>
      </c>
      <c r="I29" s="81">
        <v>0.36</v>
      </c>
      <c r="J29" s="81">
        <v>0.39</v>
      </c>
      <c r="K29" s="144">
        <v>0.42</v>
      </c>
      <c r="L29" s="264"/>
    </row>
    <row r="30" spans="1:12" ht="12.95" customHeight="1" thickBot="1">
      <c r="A30" s="270"/>
      <c r="B30" s="259"/>
      <c r="C30" s="11" t="s">
        <v>285</v>
      </c>
      <c r="D30" s="151" t="s">
        <v>4</v>
      </c>
      <c r="E30" s="151"/>
      <c r="F30" s="157">
        <v>0.20034695222757115</v>
      </c>
      <c r="G30" s="197"/>
      <c r="H30" s="163">
        <f>20066/'Catchment Population'!L90</f>
        <v>0.38994150683068074</v>
      </c>
      <c r="I30" s="151"/>
      <c r="J30" s="151"/>
      <c r="K30" s="152"/>
      <c r="L30" s="264"/>
    </row>
    <row r="31" spans="1:12" ht="12.95" customHeight="1" thickBot="1">
      <c r="A31" s="270"/>
      <c r="B31" s="259"/>
      <c r="C31" s="14" t="s">
        <v>4</v>
      </c>
      <c r="D31" s="246" t="s">
        <v>286</v>
      </c>
      <c r="E31" s="247"/>
      <c r="F31" s="247"/>
      <c r="G31" s="247"/>
      <c r="H31" s="247"/>
      <c r="I31" s="247"/>
      <c r="J31" s="247"/>
      <c r="K31" s="247"/>
      <c r="L31" s="264"/>
    </row>
    <row r="32" spans="1:12" ht="12.95" thickBot="1">
      <c r="A32" s="270"/>
      <c r="B32" s="260"/>
      <c r="C32" s="16" t="s">
        <v>4</v>
      </c>
      <c r="D32" s="261" t="s">
        <v>91</v>
      </c>
      <c r="E32" s="262"/>
      <c r="F32" s="262"/>
      <c r="G32" s="262"/>
      <c r="H32" s="262"/>
      <c r="I32" s="262"/>
      <c r="J32" s="262"/>
      <c r="K32" s="262"/>
      <c r="L32" s="264"/>
    </row>
    <row r="33" spans="1:12" ht="45.95">
      <c r="A33" s="270"/>
      <c r="B33" s="7" t="s">
        <v>302</v>
      </c>
      <c r="C33" s="9" t="s">
        <v>4</v>
      </c>
      <c r="D33" s="133" t="s">
        <v>280</v>
      </c>
      <c r="E33" s="130" t="s">
        <v>291</v>
      </c>
      <c r="F33" s="137" t="s">
        <v>292</v>
      </c>
      <c r="G33" s="137" t="s">
        <v>293</v>
      </c>
      <c r="H33" s="162" t="s">
        <v>294</v>
      </c>
      <c r="I33" s="137" t="s">
        <v>295</v>
      </c>
      <c r="J33" s="135" t="s">
        <v>296</v>
      </c>
      <c r="K33" s="145" t="s">
        <v>297</v>
      </c>
      <c r="L33" s="264"/>
    </row>
    <row r="34" spans="1:12" ht="21" customHeight="1" thickBot="1">
      <c r="A34" s="270"/>
      <c r="B34" s="258" t="s">
        <v>120</v>
      </c>
      <c r="C34" s="11" t="s">
        <v>283</v>
      </c>
      <c r="D34" s="81">
        <v>0.47</v>
      </c>
      <c r="E34" s="132">
        <v>0.54500000000000004</v>
      </c>
      <c r="F34" s="81">
        <v>0.48499999999999999</v>
      </c>
      <c r="G34" s="81">
        <v>0.5</v>
      </c>
      <c r="H34" s="81">
        <v>0.5</v>
      </c>
      <c r="I34" s="81">
        <v>0.52</v>
      </c>
      <c r="J34" s="81">
        <v>0.53</v>
      </c>
      <c r="K34" s="144">
        <v>0.55000000000000004</v>
      </c>
      <c r="L34" s="264"/>
    </row>
    <row r="35" spans="1:12" ht="12.95" customHeight="1">
      <c r="A35" s="270"/>
      <c r="B35" s="259"/>
      <c r="C35" s="11" t="s">
        <v>285</v>
      </c>
      <c r="D35" s="151" t="s">
        <v>4</v>
      </c>
      <c r="E35" s="151"/>
      <c r="F35" s="157">
        <v>0.44597777974359226</v>
      </c>
      <c r="G35" s="132"/>
      <c r="H35" s="194">
        <f>39615/'Catchment Population'!M90</f>
        <v>0.86612882067427521</v>
      </c>
      <c r="I35" s="151"/>
      <c r="J35" s="151"/>
      <c r="K35" s="152"/>
      <c r="L35" s="264"/>
    </row>
    <row r="36" spans="1:12" ht="12.95" customHeight="1" thickBot="1">
      <c r="A36" s="270"/>
      <c r="B36" s="259"/>
      <c r="C36" s="14" t="s">
        <v>4</v>
      </c>
      <c r="D36" s="246" t="s">
        <v>286</v>
      </c>
      <c r="E36" s="247"/>
      <c r="F36" s="247"/>
      <c r="G36" s="247"/>
      <c r="H36" s="247"/>
      <c r="I36" s="247"/>
      <c r="J36" s="247"/>
      <c r="K36" s="247"/>
      <c r="L36" s="264"/>
    </row>
    <row r="37" spans="1:12" ht="12.95" customHeight="1" thickBot="1">
      <c r="A37" s="270"/>
      <c r="B37" s="260"/>
      <c r="C37" s="16" t="s">
        <v>4</v>
      </c>
      <c r="D37" s="261" t="s">
        <v>91</v>
      </c>
      <c r="E37" s="262"/>
      <c r="F37" s="262"/>
      <c r="G37" s="262"/>
      <c r="H37" s="262"/>
      <c r="I37" s="262"/>
      <c r="J37" s="262"/>
      <c r="K37" s="262"/>
      <c r="L37" s="264"/>
    </row>
    <row r="38" spans="1:12" ht="45.95">
      <c r="A38" s="270"/>
      <c r="B38" s="7" t="s">
        <v>303</v>
      </c>
      <c r="C38" s="9" t="s">
        <v>4</v>
      </c>
      <c r="D38" s="133" t="s">
        <v>280</v>
      </c>
      <c r="E38" s="130" t="s">
        <v>291</v>
      </c>
      <c r="F38" s="137" t="s">
        <v>292</v>
      </c>
      <c r="G38" s="137" t="s">
        <v>293</v>
      </c>
      <c r="H38" s="162" t="s">
        <v>294</v>
      </c>
      <c r="I38" s="137" t="s">
        <v>295</v>
      </c>
      <c r="J38" s="135" t="s">
        <v>296</v>
      </c>
      <c r="K38" s="145" t="s">
        <v>297</v>
      </c>
      <c r="L38" s="264"/>
    </row>
    <row r="39" spans="1:12" ht="23.25" customHeight="1" thickBot="1">
      <c r="A39" s="270"/>
      <c r="B39" s="258" t="s">
        <v>126</v>
      </c>
      <c r="C39" s="11" t="s">
        <v>283</v>
      </c>
      <c r="D39" s="81">
        <f>26668/'Catchment Population'!J90</f>
        <v>0.61374882051046009</v>
      </c>
      <c r="E39" s="132">
        <v>0.86</v>
      </c>
      <c r="F39" s="81">
        <v>0.66</v>
      </c>
      <c r="G39" s="81">
        <v>0.71</v>
      </c>
      <c r="H39" s="81">
        <v>0.71</v>
      </c>
      <c r="I39" s="81">
        <v>0.76</v>
      </c>
      <c r="J39" s="81">
        <v>0.81</v>
      </c>
      <c r="K39" s="144">
        <v>0.86</v>
      </c>
      <c r="L39" s="264"/>
    </row>
    <row r="40" spans="1:12" ht="15" customHeight="1" thickBot="1">
      <c r="A40" s="270"/>
      <c r="B40" s="259"/>
      <c r="C40" s="11" t="s">
        <v>285</v>
      </c>
      <c r="D40" s="151" t="s">
        <v>4</v>
      </c>
      <c r="E40" s="151"/>
      <c r="F40" s="157">
        <f>27036/'Catchment Population'!J90</f>
        <v>0.62221813076799148</v>
      </c>
      <c r="G40" s="132"/>
      <c r="H40" s="157">
        <f>54533/'Catchment Population'!J90</f>
        <v>1.2550459137879451</v>
      </c>
      <c r="I40" s="151"/>
      <c r="J40" s="151"/>
      <c r="K40" s="152"/>
      <c r="L40" s="264"/>
    </row>
    <row r="41" spans="1:12" ht="15" customHeight="1" thickBot="1">
      <c r="A41" s="270"/>
      <c r="B41" s="259"/>
      <c r="C41" s="14" t="s">
        <v>4</v>
      </c>
      <c r="D41" s="246" t="s">
        <v>286</v>
      </c>
      <c r="E41" s="247"/>
      <c r="F41" s="247"/>
      <c r="G41" s="247"/>
      <c r="H41" s="247"/>
      <c r="I41" s="247"/>
      <c r="J41" s="247"/>
      <c r="K41" s="247"/>
      <c r="L41" s="264"/>
    </row>
    <row r="42" spans="1:12" ht="15" customHeight="1" thickBot="1">
      <c r="A42" s="270"/>
      <c r="B42" s="260"/>
      <c r="C42" s="16" t="s">
        <v>4</v>
      </c>
      <c r="D42" s="261" t="s">
        <v>91</v>
      </c>
      <c r="E42" s="262"/>
      <c r="F42" s="262"/>
      <c r="G42" s="262"/>
      <c r="H42" s="262"/>
      <c r="I42" s="262"/>
      <c r="J42" s="262"/>
      <c r="K42" s="262"/>
      <c r="L42" s="264"/>
    </row>
    <row r="43" spans="1:12" ht="45.95">
      <c r="A43" s="270"/>
      <c r="B43" s="7" t="s">
        <v>304</v>
      </c>
      <c r="C43" s="9" t="s">
        <v>4</v>
      </c>
      <c r="D43" s="133" t="s">
        <v>280</v>
      </c>
      <c r="E43" s="130" t="s">
        <v>291</v>
      </c>
      <c r="F43" s="137" t="s">
        <v>292</v>
      </c>
      <c r="G43" s="137" t="s">
        <v>293</v>
      </c>
      <c r="H43" s="162" t="s">
        <v>294</v>
      </c>
      <c r="I43" s="137" t="s">
        <v>295</v>
      </c>
      <c r="J43" s="135" t="s">
        <v>296</v>
      </c>
      <c r="K43" s="145" t="s">
        <v>297</v>
      </c>
      <c r="L43" s="264"/>
    </row>
    <row r="44" spans="1:12" ht="23.25" customHeight="1" thickBot="1">
      <c r="A44" s="270"/>
      <c r="B44" s="258" t="s">
        <v>131</v>
      </c>
      <c r="C44" s="11" t="s">
        <v>283</v>
      </c>
      <c r="D44" s="81">
        <v>0.9</v>
      </c>
      <c r="E44" s="132">
        <v>0.95</v>
      </c>
      <c r="F44" s="81">
        <v>0.92</v>
      </c>
      <c r="G44" s="81">
        <v>0.95</v>
      </c>
      <c r="H44" s="81">
        <v>0.95</v>
      </c>
      <c r="I44" s="81">
        <v>0.95</v>
      </c>
      <c r="J44" s="81">
        <v>0.95</v>
      </c>
      <c r="K44" s="144">
        <v>0.95</v>
      </c>
      <c r="L44" s="264"/>
    </row>
    <row r="45" spans="1:12" ht="15" customHeight="1" thickBot="1">
      <c r="A45" s="270"/>
      <c r="B45" s="259"/>
      <c r="C45" s="11" t="s">
        <v>285</v>
      </c>
      <c r="D45" s="151" t="s">
        <v>4</v>
      </c>
      <c r="E45" s="151"/>
      <c r="F45" s="157">
        <v>0.96399999999999997</v>
      </c>
      <c r="G45" s="157">
        <v>0.96</v>
      </c>
      <c r="H45" s="132">
        <v>0.96</v>
      </c>
      <c r="I45" s="151"/>
      <c r="J45" s="151"/>
      <c r="K45" s="152"/>
      <c r="L45" s="264"/>
    </row>
    <row r="46" spans="1:12" ht="15" customHeight="1" thickBot="1">
      <c r="A46" s="270"/>
      <c r="B46" s="259"/>
      <c r="C46" s="14" t="s">
        <v>4</v>
      </c>
      <c r="D46" s="246" t="s">
        <v>286</v>
      </c>
      <c r="E46" s="247"/>
      <c r="F46" s="247"/>
      <c r="G46" s="247"/>
      <c r="H46" s="247"/>
      <c r="I46" s="247"/>
      <c r="J46" s="247"/>
      <c r="K46" s="247"/>
      <c r="L46" s="264"/>
    </row>
    <row r="47" spans="1:12" ht="15" customHeight="1" thickBot="1">
      <c r="A47" s="270"/>
      <c r="B47" s="260"/>
      <c r="C47" s="16" t="s">
        <v>4</v>
      </c>
      <c r="D47" s="261" t="s">
        <v>104</v>
      </c>
      <c r="E47" s="262"/>
      <c r="F47" s="262"/>
      <c r="G47" s="262"/>
      <c r="H47" s="262"/>
      <c r="I47" s="262"/>
      <c r="J47" s="262"/>
      <c r="K47" s="262"/>
      <c r="L47" s="264"/>
    </row>
    <row r="48" spans="1:12" ht="45.95">
      <c r="A48" s="270"/>
      <c r="B48" s="7" t="s">
        <v>305</v>
      </c>
      <c r="C48" s="9" t="s">
        <v>4</v>
      </c>
      <c r="D48" s="133" t="s">
        <v>280</v>
      </c>
      <c r="E48" s="130" t="s">
        <v>291</v>
      </c>
      <c r="F48" s="137" t="s">
        <v>292</v>
      </c>
      <c r="G48" s="137" t="s">
        <v>293</v>
      </c>
      <c r="H48" s="162" t="s">
        <v>294</v>
      </c>
      <c r="I48" s="137" t="s">
        <v>295</v>
      </c>
      <c r="J48" s="135" t="s">
        <v>296</v>
      </c>
      <c r="K48" s="145" t="s">
        <v>297</v>
      </c>
      <c r="L48" s="264"/>
    </row>
    <row r="49" spans="1:12" ht="18.75" customHeight="1">
      <c r="A49" s="270"/>
      <c r="B49" s="283" t="s">
        <v>306</v>
      </c>
      <c r="C49" s="11" t="s">
        <v>283</v>
      </c>
      <c r="D49" s="154">
        <f>247777/'[1]Catchment Population'!$J$93</f>
        <v>0.21648004668994175</v>
      </c>
      <c r="E49" s="155">
        <v>0.32</v>
      </c>
      <c r="F49" s="154">
        <v>0.24</v>
      </c>
      <c r="G49" s="154">
        <v>0.26</v>
      </c>
      <c r="H49" s="154">
        <v>0.26</v>
      </c>
      <c r="I49" s="154">
        <v>0.28000000000000003</v>
      </c>
      <c r="J49" s="154">
        <v>0.3</v>
      </c>
      <c r="K49" s="154">
        <v>0.32</v>
      </c>
      <c r="L49" s="264"/>
    </row>
    <row r="50" spans="1:12" ht="15" customHeight="1" thickBot="1">
      <c r="A50" s="270"/>
      <c r="B50" s="284"/>
      <c r="C50" s="11" t="s">
        <v>285</v>
      </c>
      <c r="D50" s="151" t="s">
        <v>4</v>
      </c>
      <c r="E50" s="151"/>
      <c r="F50" s="159" t="s">
        <v>307</v>
      </c>
      <c r="G50" s="198"/>
      <c r="H50" s="159">
        <f>520971/'Catchment Population'!I90</f>
        <v>0.45518255496569776</v>
      </c>
      <c r="I50" s="151"/>
      <c r="J50" s="151"/>
      <c r="K50" s="152"/>
      <c r="L50" s="264"/>
    </row>
    <row r="51" spans="1:12" ht="15" customHeight="1" thickBot="1">
      <c r="A51" s="270"/>
      <c r="B51" s="284"/>
      <c r="C51" s="14" t="s">
        <v>4</v>
      </c>
      <c r="D51" s="246" t="s">
        <v>286</v>
      </c>
      <c r="E51" s="247"/>
      <c r="F51" s="247"/>
      <c r="G51" s="247"/>
      <c r="H51" s="247"/>
      <c r="I51" s="247"/>
      <c r="J51" s="247"/>
      <c r="K51" s="247"/>
      <c r="L51" s="264"/>
    </row>
    <row r="52" spans="1:12" ht="15" customHeight="1" thickBot="1">
      <c r="A52" s="271"/>
      <c r="B52" s="285"/>
      <c r="C52" s="16" t="s">
        <v>4</v>
      </c>
      <c r="D52" s="261" t="s">
        <v>91</v>
      </c>
      <c r="E52" s="262"/>
      <c r="F52" s="262"/>
      <c r="G52" s="262"/>
      <c r="H52" s="262"/>
      <c r="I52" s="262"/>
      <c r="J52" s="262"/>
      <c r="K52" s="262"/>
      <c r="L52" s="265"/>
    </row>
    <row r="53" spans="1:12" ht="45.95">
      <c r="A53" s="19" t="s">
        <v>7</v>
      </c>
      <c r="B53" s="20" t="s">
        <v>290</v>
      </c>
      <c r="C53" s="20" t="s">
        <v>4</v>
      </c>
      <c r="D53" s="133" t="s">
        <v>280</v>
      </c>
      <c r="E53" s="130" t="s">
        <v>291</v>
      </c>
      <c r="F53" s="137" t="s">
        <v>292</v>
      </c>
      <c r="G53" s="137" t="s">
        <v>293</v>
      </c>
      <c r="H53" s="162" t="s">
        <v>294</v>
      </c>
      <c r="I53" s="137" t="s">
        <v>295</v>
      </c>
      <c r="J53" s="135" t="s">
        <v>296</v>
      </c>
      <c r="K53" s="143" t="s">
        <v>297</v>
      </c>
      <c r="L53" s="83" t="s">
        <v>281</v>
      </c>
    </row>
    <row r="54" spans="1:12" ht="21.75" customHeight="1">
      <c r="A54" s="286" t="s">
        <v>308</v>
      </c>
      <c r="B54" s="283" t="s">
        <v>309</v>
      </c>
      <c r="C54" s="11" t="s">
        <v>283</v>
      </c>
      <c r="D54" s="166">
        <v>0</v>
      </c>
      <c r="E54" s="166">
        <v>1144575</v>
      </c>
      <c r="F54" s="166">
        <v>228915</v>
      </c>
      <c r="G54" s="166">
        <v>457830</v>
      </c>
      <c r="H54" s="166"/>
      <c r="I54" s="166">
        <v>686745</v>
      </c>
      <c r="J54" s="166">
        <v>915660</v>
      </c>
      <c r="K54" s="166">
        <v>1144575</v>
      </c>
      <c r="L54" s="292" t="s">
        <v>310</v>
      </c>
    </row>
    <row r="55" spans="1:12" ht="17.25" customHeight="1">
      <c r="A55" s="287"/>
      <c r="B55" s="284"/>
      <c r="C55" s="11" t="s">
        <v>285</v>
      </c>
      <c r="D55" s="151" t="s">
        <v>4</v>
      </c>
      <c r="E55" s="151"/>
      <c r="F55" s="164">
        <v>272966</v>
      </c>
      <c r="G55" s="199"/>
      <c r="H55" s="201" t="s">
        <v>311</v>
      </c>
      <c r="I55" s="151"/>
      <c r="J55" s="151"/>
      <c r="K55" s="152"/>
      <c r="L55" s="293"/>
    </row>
    <row r="56" spans="1:12" ht="12.95" customHeight="1">
      <c r="A56" s="287"/>
      <c r="B56" s="284"/>
      <c r="C56" s="14" t="s">
        <v>4</v>
      </c>
      <c r="D56" s="246" t="s">
        <v>286</v>
      </c>
      <c r="E56" s="247"/>
      <c r="F56" s="247"/>
      <c r="G56" s="247"/>
      <c r="H56" s="247"/>
      <c r="I56" s="247"/>
      <c r="J56" s="247"/>
      <c r="K56" s="247"/>
      <c r="L56" s="293"/>
    </row>
    <row r="57" spans="1:12" ht="20.45" customHeight="1">
      <c r="A57" s="288"/>
      <c r="B57" s="285"/>
      <c r="C57" s="16" t="s">
        <v>4</v>
      </c>
      <c r="D57" s="261" t="s">
        <v>143</v>
      </c>
      <c r="E57" s="262"/>
      <c r="F57" s="262"/>
      <c r="G57" s="262"/>
      <c r="H57" s="262"/>
      <c r="I57" s="262"/>
      <c r="J57" s="262"/>
      <c r="K57" s="262"/>
      <c r="L57" s="294"/>
    </row>
    <row r="58" spans="1:12" ht="12.6" customHeight="1" thickBot="1">
      <c r="A58" s="275" t="s">
        <v>312</v>
      </c>
      <c r="B58" s="22" t="s">
        <v>313</v>
      </c>
      <c r="C58" s="22" t="s">
        <v>4</v>
      </c>
      <c r="D58" s="22" t="s">
        <v>314</v>
      </c>
      <c r="E58" s="22"/>
      <c r="F58" s="22"/>
      <c r="G58" s="22"/>
      <c r="H58" s="22"/>
      <c r="I58" s="22"/>
      <c r="J58" s="22"/>
      <c r="K58" s="22"/>
      <c r="L58" s="140"/>
    </row>
    <row r="59" spans="1:12" ht="12.6">
      <c r="A59" s="276"/>
      <c r="B59" s="11" t="s">
        <v>4</v>
      </c>
      <c r="C59" s="11" t="s">
        <v>4</v>
      </c>
      <c r="D59" s="11" t="s">
        <v>4</v>
      </c>
      <c r="E59" s="11"/>
      <c r="F59" s="11"/>
      <c r="G59" s="11"/>
      <c r="H59" s="11"/>
      <c r="I59" s="11"/>
      <c r="J59" s="11"/>
      <c r="K59" s="11"/>
      <c r="L59" s="138"/>
    </row>
    <row r="60" spans="1:12" ht="12.95" thickBot="1">
      <c r="A60" s="318" t="s">
        <v>315</v>
      </c>
      <c r="B60" s="22" t="s">
        <v>316</v>
      </c>
      <c r="C60" s="22" t="s">
        <v>4</v>
      </c>
      <c r="D60" s="277" t="s">
        <v>4</v>
      </c>
      <c r="E60" s="278"/>
      <c r="F60" s="278"/>
      <c r="G60" s="278"/>
      <c r="H60" s="278"/>
      <c r="I60" s="278"/>
      <c r="J60" s="278"/>
      <c r="K60" s="278"/>
      <c r="L60" s="279"/>
    </row>
    <row r="61" spans="1:12" ht="12.95" thickBot="1">
      <c r="A61" s="276"/>
      <c r="B61" s="11" t="s">
        <v>4</v>
      </c>
      <c r="C61" s="23" t="s">
        <v>4</v>
      </c>
      <c r="D61" s="280"/>
      <c r="E61" s="281"/>
      <c r="F61" s="281"/>
      <c r="G61" s="281"/>
      <c r="H61" s="281"/>
      <c r="I61" s="281"/>
      <c r="J61" s="281"/>
      <c r="K61" s="281"/>
      <c r="L61" s="282"/>
    </row>
    <row r="62" spans="1:12" ht="12.95" thickBot="1">
      <c r="A62" s="18"/>
      <c r="B62" s="18"/>
      <c r="C62" s="18"/>
      <c r="D62" s="18"/>
      <c r="E62" s="18"/>
      <c r="F62" s="18"/>
      <c r="G62" s="18"/>
      <c r="H62" s="18"/>
      <c r="I62" s="18"/>
      <c r="J62" s="18"/>
      <c r="K62" s="18"/>
      <c r="L62" s="18"/>
    </row>
    <row r="63" spans="1:12" ht="45.95">
      <c r="A63" s="19" t="s">
        <v>317</v>
      </c>
      <c r="B63" s="20" t="s">
        <v>318</v>
      </c>
      <c r="C63" s="127" t="s">
        <v>4</v>
      </c>
      <c r="D63" s="135" t="s">
        <v>280</v>
      </c>
      <c r="E63" s="130" t="s">
        <v>291</v>
      </c>
      <c r="F63" s="137" t="s">
        <v>292</v>
      </c>
      <c r="G63" s="137" t="s">
        <v>293</v>
      </c>
      <c r="H63" s="162" t="s">
        <v>294</v>
      </c>
      <c r="I63" s="137" t="s">
        <v>295</v>
      </c>
      <c r="J63" s="135" t="s">
        <v>296</v>
      </c>
      <c r="K63" s="143" t="s">
        <v>297</v>
      </c>
      <c r="L63" s="88" t="s">
        <v>281</v>
      </c>
    </row>
    <row r="64" spans="1:12" ht="20.25" customHeight="1" thickBot="1">
      <c r="A64" s="272" t="s">
        <v>319</v>
      </c>
      <c r="B64" s="258" t="s">
        <v>320</v>
      </c>
      <c r="C64" s="11" t="s">
        <v>283</v>
      </c>
      <c r="D64" s="11">
        <v>24</v>
      </c>
      <c r="E64" s="148">
        <v>74</v>
      </c>
      <c r="F64" s="11">
        <v>34</v>
      </c>
      <c r="G64" s="11">
        <v>44</v>
      </c>
      <c r="H64" s="11">
        <v>44</v>
      </c>
      <c r="I64" s="11">
        <v>54</v>
      </c>
      <c r="J64" s="11">
        <v>64</v>
      </c>
      <c r="K64" s="23">
        <v>74</v>
      </c>
      <c r="L64" s="232" t="s">
        <v>299</v>
      </c>
    </row>
    <row r="65" spans="1:12" ht="12.95" customHeight="1">
      <c r="A65" s="273"/>
      <c r="B65" s="259"/>
      <c r="C65" s="11" t="s">
        <v>285</v>
      </c>
      <c r="D65" s="151" t="s">
        <v>4</v>
      </c>
      <c r="E65" s="151"/>
      <c r="F65" s="156">
        <v>25</v>
      </c>
      <c r="G65" s="156">
        <v>36</v>
      </c>
      <c r="H65" s="156">
        <v>61</v>
      </c>
      <c r="I65" s="151"/>
      <c r="J65" s="151"/>
      <c r="K65" s="152"/>
      <c r="L65" s="233"/>
    </row>
    <row r="66" spans="1:12" ht="12.95" customHeight="1" thickBot="1">
      <c r="A66" s="273"/>
      <c r="B66" s="260"/>
      <c r="C66" s="14" t="s">
        <v>4</v>
      </c>
      <c r="D66" s="123" t="s">
        <v>286</v>
      </c>
      <c r="E66" s="124"/>
      <c r="F66" s="124"/>
      <c r="G66" s="124"/>
      <c r="H66" s="124"/>
      <c r="I66" s="124"/>
      <c r="J66" s="124"/>
      <c r="K66" s="124"/>
      <c r="L66" s="233"/>
    </row>
    <row r="67" spans="1:12" ht="12.95" customHeight="1" thickBot="1">
      <c r="A67" s="273"/>
      <c r="B67" s="125"/>
      <c r="C67" s="14"/>
      <c r="D67" s="121" t="s">
        <v>91</v>
      </c>
      <c r="E67" s="122"/>
      <c r="F67" s="122"/>
      <c r="G67" s="122"/>
      <c r="H67" s="122"/>
      <c r="I67" s="122"/>
      <c r="J67" s="122"/>
      <c r="K67" s="122"/>
      <c r="L67" s="234"/>
    </row>
    <row r="68" spans="1:12" ht="46.5" thickBot="1">
      <c r="A68" s="273"/>
      <c r="B68" s="9" t="s">
        <v>321</v>
      </c>
      <c r="C68" s="16" t="s">
        <v>4</v>
      </c>
      <c r="D68" s="133" t="s">
        <v>280</v>
      </c>
      <c r="E68" s="130" t="s">
        <v>291</v>
      </c>
      <c r="F68" s="137" t="s">
        <v>292</v>
      </c>
      <c r="G68" s="137" t="s">
        <v>293</v>
      </c>
      <c r="H68" s="162" t="s">
        <v>294</v>
      </c>
      <c r="I68" s="137" t="s">
        <v>295</v>
      </c>
      <c r="J68" s="135" t="s">
        <v>296</v>
      </c>
      <c r="K68" s="143" t="s">
        <v>297</v>
      </c>
      <c r="L68" s="83" t="s">
        <v>281</v>
      </c>
    </row>
    <row r="69" spans="1:12" ht="12.95" customHeight="1" thickBot="1">
      <c r="A69" s="273"/>
      <c r="B69" s="258" t="s">
        <v>322</v>
      </c>
      <c r="C69" s="25" t="s">
        <v>283</v>
      </c>
      <c r="D69" s="166">
        <v>14938</v>
      </c>
      <c r="E69" s="165">
        <v>76930</v>
      </c>
      <c r="F69" s="166">
        <v>15386</v>
      </c>
      <c r="G69" s="166">
        <v>31233</v>
      </c>
      <c r="H69" s="166">
        <v>31233</v>
      </c>
      <c r="I69" s="166">
        <v>46158</v>
      </c>
      <c r="J69" s="166">
        <v>61544</v>
      </c>
      <c r="K69" s="167">
        <v>76930</v>
      </c>
      <c r="L69" s="232" t="s">
        <v>323</v>
      </c>
    </row>
    <row r="70" spans="1:12" ht="12.95" customHeight="1" thickBot="1">
      <c r="A70" s="273"/>
      <c r="B70" s="259"/>
      <c r="C70" s="24" t="s">
        <v>285</v>
      </c>
      <c r="D70" s="151" t="s">
        <v>4</v>
      </c>
      <c r="E70" s="151"/>
      <c r="F70" s="160">
        <v>9308</v>
      </c>
      <c r="G70" s="160">
        <f>7112+1137</f>
        <v>8249</v>
      </c>
      <c r="H70" s="160">
        <f>F70+G70</f>
        <v>17557</v>
      </c>
      <c r="I70" s="151"/>
      <c r="J70" s="151"/>
      <c r="K70" s="152"/>
      <c r="L70" s="233"/>
    </row>
    <row r="71" spans="1:12" ht="12.95" customHeight="1" thickBot="1">
      <c r="A71" s="273"/>
      <c r="B71" s="259"/>
      <c r="C71" s="14" t="s">
        <v>4</v>
      </c>
      <c r="D71" s="123" t="s">
        <v>286</v>
      </c>
      <c r="E71" s="124"/>
      <c r="F71" s="124"/>
      <c r="G71" s="124"/>
      <c r="H71" s="124"/>
      <c r="I71" s="124"/>
      <c r="J71" s="124"/>
      <c r="K71" s="124"/>
      <c r="L71" s="233"/>
    </row>
    <row r="72" spans="1:12" ht="12.95" customHeight="1" thickBot="1">
      <c r="A72" s="273"/>
      <c r="B72" s="260"/>
      <c r="C72" s="16" t="s">
        <v>4</v>
      </c>
      <c r="D72" s="121" t="s">
        <v>91</v>
      </c>
      <c r="E72" s="122"/>
      <c r="F72" s="122"/>
      <c r="G72" s="122"/>
      <c r="H72" s="122"/>
      <c r="I72" s="122"/>
      <c r="J72" s="122"/>
      <c r="K72" s="122"/>
      <c r="L72" s="234"/>
    </row>
    <row r="73" spans="1:12" ht="46.5" thickBot="1">
      <c r="A73" s="273"/>
      <c r="B73" s="9" t="s">
        <v>324</v>
      </c>
      <c r="C73" s="9" t="s">
        <v>4</v>
      </c>
      <c r="D73" s="133" t="s">
        <v>280</v>
      </c>
      <c r="E73" s="130" t="s">
        <v>291</v>
      </c>
      <c r="F73" s="137" t="s">
        <v>292</v>
      </c>
      <c r="G73" s="137" t="s">
        <v>293</v>
      </c>
      <c r="H73" s="162" t="s">
        <v>294</v>
      </c>
      <c r="I73" s="137" t="s">
        <v>295</v>
      </c>
      <c r="J73" s="135" t="s">
        <v>296</v>
      </c>
      <c r="K73" s="143" t="s">
        <v>297</v>
      </c>
      <c r="L73" s="202" t="s">
        <v>281</v>
      </c>
    </row>
    <row r="74" spans="1:12" ht="19.5" customHeight="1" thickBot="1">
      <c r="A74" s="273"/>
      <c r="B74" s="258" t="s">
        <v>325</v>
      </c>
      <c r="C74" s="25" t="s">
        <v>283</v>
      </c>
      <c r="D74" s="166">
        <v>28240</v>
      </c>
      <c r="E74" s="165">
        <v>30423</v>
      </c>
      <c r="F74" s="166">
        <v>28664</v>
      </c>
      <c r="G74" s="166">
        <v>29094</v>
      </c>
      <c r="H74" s="166">
        <v>29094</v>
      </c>
      <c r="I74" s="166">
        <v>29530</v>
      </c>
      <c r="J74" s="166">
        <v>29973</v>
      </c>
      <c r="K74" s="167">
        <v>30423</v>
      </c>
      <c r="L74" s="232" t="s">
        <v>323</v>
      </c>
    </row>
    <row r="75" spans="1:12" ht="12.95" customHeight="1">
      <c r="A75" s="273"/>
      <c r="B75" s="259"/>
      <c r="C75" s="24" t="s">
        <v>285</v>
      </c>
      <c r="D75" s="151" t="s">
        <v>4</v>
      </c>
      <c r="E75" s="151"/>
      <c r="F75" s="164">
        <v>19826</v>
      </c>
      <c r="G75" s="164">
        <f>16730+3059</f>
        <v>19789</v>
      </c>
      <c r="H75" s="164">
        <f>SUM(F75:G75)</f>
        <v>39615</v>
      </c>
      <c r="I75" s="151"/>
      <c r="J75" s="151"/>
      <c r="K75" s="152"/>
      <c r="L75" s="233"/>
    </row>
    <row r="76" spans="1:12" ht="12.95" customHeight="1" thickBot="1">
      <c r="A76" s="273"/>
      <c r="B76" s="259"/>
      <c r="C76" s="14" t="s">
        <v>4</v>
      </c>
      <c r="D76" s="123" t="s">
        <v>286</v>
      </c>
      <c r="E76" s="124"/>
      <c r="F76" s="124"/>
      <c r="G76" s="124"/>
      <c r="H76" s="124"/>
      <c r="I76" s="124"/>
      <c r="J76" s="124"/>
      <c r="K76" s="124"/>
      <c r="L76" s="233"/>
    </row>
    <row r="77" spans="1:12" ht="12.95" customHeight="1" thickBot="1">
      <c r="A77" s="273"/>
      <c r="B77" s="260"/>
      <c r="C77" s="16" t="s">
        <v>4</v>
      </c>
      <c r="D77" s="121" t="s">
        <v>91</v>
      </c>
      <c r="E77" s="122"/>
      <c r="F77" s="122"/>
      <c r="G77" s="122"/>
      <c r="H77" s="122"/>
      <c r="I77" s="122"/>
      <c r="J77" s="122"/>
      <c r="K77" s="122"/>
      <c r="L77" s="234"/>
    </row>
    <row r="78" spans="1:12" ht="45.95">
      <c r="A78" s="273"/>
      <c r="B78" s="9" t="s">
        <v>326</v>
      </c>
      <c r="C78" s="9" t="s">
        <v>4</v>
      </c>
      <c r="D78" s="133" t="s">
        <v>280</v>
      </c>
      <c r="E78" s="130" t="s">
        <v>291</v>
      </c>
      <c r="F78" s="137" t="s">
        <v>292</v>
      </c>
      <c r="G78" s="137" t="s">
        <v>293</v>
      </c>
      <c r="H78" s="162" t="s">
        <v>294</v>
      </c>
      <c r="I78" s="137" t="s">
        <v>295</v>
      </c>
      <c r="J78" s="135" t="s">
        <v>296</v>
      </c>
      <c r="K78" s="143" t="s">
        <v>297</v>
      </c>
      <c r="L78" s="83" t="s">
        <v>281</v>
      </c>
    </row>
    <row r="79" spans="1:12" ht="19.5" customHeight="1" thickBot="1">
      <c r="A79" s="273"/>
      <c r="B79" s="258" t="s">
        <v>151</v>
      </c>
      <c r="C79" s="25" t="s">
        <v>283</v>
      </c>
      <c r="D79" s="166">
        <v>13721</v>
      </c>
      <c r="E79" s="165">
        <v>14781</v>
      </c>
      <c r="F79" s="166">
        <v>13927</v>
      </c>
      <c r="G79" s="166">
        <v>14136</v>
      </c>
      <c r="H79" s="166">
        <v>14136</v>
      </c>
      <c r="I79" s="166">
        <v>14348</v>
      </c>
      <c r="J79" s="166">
        <v>14563</v>
      </c>
      <c r="K79" s="167">
        <v>14781</v>
      </c>
      <c r="L79" s="292" t="s">
        <v>323</v>
      </c>
    </row>
    <row r="80" spans="1:12" ht="12.95" customHeight="1">
      <c r="A80" s="273"/>
      <c r="B80" s="259"/>
      <c r="C80" s="24" t="s">
        <v>285</v>
      </c>
      <c r="D80" s="151" t="s">
        <v>4</v>
      </c>
      <c r="E80" s="151"/>
      <c r="F80" s="164">
        <v>13035</v>
      </c>
      <c r="G80" s="164">
        <f>10578+1990</f>
        <v>12568</v>
      </c>
      <c r="H80" s="164">
        <f>SUM(F80:G80)</f>
        <v>25603</v>
      </c>
      <c r="I80" s="151"/>
      <c r="J80" s="151"/>
      <c r="K80" s="152"/>
      <c r="L80" s="293"/>
    </row>
    <row r="81" spans="1:12" ht="12.95" customHeight="1" thickBot="1">
      <c r="A81" s="273"/>
      <c r="B81" s="260"/>
      <c r="C81" s="14" t="s">
        <v>4</v>
      </c>
      <c r="D81" s="123" t="s">
        <v>286</v>
      </c>
      <c r="E81" s="124"/>
      <c r="F81" s="124"/>
      <c r="G81" s="124"/>
      <c r="H81" s="124"/>
      <c r="I81" s="124"/>
      <c r="J81" s="124"/>
      <c r="K81" s="124"/>
      <c r="L81" s="293"/>
    </row>
    <row r="82" spans="1:12" ht="12.95" customHeight="1" thickBot="1">
      <c r="A82" s="273"/>
      <c r="B82" s="80"/>
      <c r="C82" s="16" t="s">
        <v>4</v>
      </c>
      <c r="D82" s="121" t="s">
        <v>91</v>
      </c>
      <c r="E82" s="122"/>
      <c r="F82" s="122"/>
      <c r="G82" s="122"/>
      <c r="H82" s="122"/>
      <c r="I82" s="122"/>
      <c r="J82" s="122"/>
      <c r="K82" s="122"/>
      <c r="L82" s="294"/>
    </row>
    <row r="83" spans="1:12" ht="46.5" thickBot="1">
      <c r="A83" s="273"/>
      <c r="B83" s="7" t="s">
        <v>327</v>
      </c>
      <c r="C83" s="9" t="s">
        <v>4</v>
      </c>
      <c r="D83" s="133" t="s">
        <v>280</v>
      </c>
      <c r="E83" s="130" t="s">
        <v>291</v>
      </c>
      <c r="F83" s="137" t="s">
        <v>292</v>
      </c>
      <c r="G83" s="137" t="s">
        <v>293</v>
      </c>
      <c r="H83" s="162" t="s">
        <v>294</v>
      </c>
      <c r="I83" s="137" t="s">
        <v>295</v>
      </c>
      <c r="J83" s="135" t="s">
        <v>296</v>
      </c>
      <c r="K83" s="143" t="s">
        <v>297</v>
      </c>
      <c r="L83" s="83" t="s">
        <v>281</v>
      </c>
    </row>
    <row r="84" spans="1:12" ht="20.25" customHeight="1" thickBot="1">
      <c r="A84" s="273"/>
      <c r="B84" s="258" t="s">
        <v>155</v>
      </c>
      <c r="C84" s="25" t="s">
        <v>283</v>
      </c>
      <c r="D84" s="11">
        <v>55</v>
      </c>
      <c r="E84" s="148">
        <v>500</v>
      </c>
      <c r="F84" s="11">
        <v>100</v>
      </c>
      <c r="G84" s="11">
        <v>100</v>
      </c>
      <c r="H84" s="11">
        <v>100</v>
      </c>
      <c r="I84" s="11">
        <v>100</v>
      </c>
      <c r="J84" s="11">
        <v>100</v>
      </c>
      <c r="K84" s="11">
        <v>100</v>
      </c>
      <c r="L84" s="238" t="s">
        <v>323</v>
      </c>
    </row>
    <row r="85" spans="1:12" ht="15" customHeight="1" thickBot="1">
      <c r="A85" s="273"/>
      <c r="B85" s="259"/>
      <c r="C85" s="24" t="s">
        <v>285</v>
      </c>
      <c r="D85" s="151" t="s">
        <v>4</v>
      </c>
      <c r="E85" s="151"/>
      <c r="F85" s="156">
        <v>46</v>
      </c>
      <c r="G85" s="156">
        <v>50</v>
      </c>
      <c r="H85" s="191">
        <v>96</v>
      </c>
      <c r="I85" s="151"/>
      <c r="J85" s="151"/>
      <c r="K85" s="152"/>
      <c r="L85" s="239"/>
    </row>
    <row r="86" spans="1:12" ht="15" customHeight="1" thickBot="1">
      <c r="A86" s="273"/>
      <c r="B86" s="260"/>
      <c r="C86" s="14" t="s">
        <v>4</v>
      </c>
      <c r="D86" s="203" t="s">
        <v>328</v>
      </c>
      <c r="E86" s="124"/>
      <c r="F86" s="124"/>
      <c r="G86" s="124"/>
      <c r="H86" s="124"/>
      <c r="I86" s="124"/>
      <c r="J86" s="124"/>
      <c r="K86" s="124"/>
      <c r="L86" s="239"/>
    </row>
    <row r="87" spans="1:12" ht="12.95" thickBot="1">
      <c r="A87" s="274"/>
      <c r="B87" s="72" t="s">
        <v>4</v>
      </c>
      <c r="C87" s="16" t="s">
        <v>4</v>
      </c>
      <c r="D87" s="121" t="s">
        <v>329</v>
      </c>
      <c r="E87" s="122"/>
      <c r="F87" s="122"/>
      <c r="G87" s="122"/>
      <c r="H87" s="122"/>
      <c r="I87" s="122"/>
      <c r="J87" s="122"/>
      <c r="K87" s="122"/>
      <c r="L87" s="240"/>
    </row>
    <row r="88" spans="1:12" ht="12.95" thickBot="1">
      <c r="A88" s="8" t="s">
        <v>330</v>
      </c>
      <c r="B88" s="15"/>
      <c r="C88" s="16"/>
      <c r="D88" s="16"/>
      <c r="E88" s="16"/>
      <c r="F88" s="16"/>
      <c r="G88" s="16"/>
      <c r="H88" s="16"/>
      <c r="I88" s="16"/>
      <c r="J88" s="16"/>
      <c r="K88" s="16"/>
      <c r="L88" s="14"/>
    </row>
    <row r="89" spans="1:12" ht="12.6" customHeight="1" thickBot="1">
      <c r="A89" s="275" t="s">
        <v>312</v>
      </c>
      <c r="B89" s="22" t="s">
        <v>313</v>
      </c>
      <c r="C89" s="22" t="s">
        <v>4</v>
      </c>
      <c r="D89" s="22" t="s">
        <v>314</v>
      </c>
      <c r="E89" s="22"/>
      <c r="F89" s="22"/>
      <c r="G89" s="22"/>
      <c r="H89" s="22"/>
      <c r="I89" s="22"/>
      <c r="J89" s="22"/>
      <c r="K89" s="22"/>
      <c r="L89" s="140"/>
    </row>
    <row r="90" spans="1:12" ht="12.95" thickBot="1">
      <c r="A90" s="276"/>
      <c r="B90" s="11" t="s">
        <v>4</v>
      </c>
      <c r="C90" s="11" t="s">
        <v>4</v>
      </c>
      <c r="D90" s="11" t="s">
        <v>4</v>
      </c>
      <c r="E90" s="11"/>
      <c r="F90" s="11"/>
      <c r="G90" s="11"/>
      <c r="H90" s="11"/>
      <c r="I90" s="11"/>
      <c r="J90" s="11"/>
      <c r="K90" s="11"/>
      <c r="L90" s="138"/>
    </row>
    <row r="91" spans="1:12" ht="12.95" thickBot="1">
      <c r="A91" s="275" t="s">
        <v>315</v>
      </c>
      <c r="B91" s="22" t="s">
        <v>316</v>
      </c>
      <c r="C91" s="22" t="s">
        <v>4</v>
      </c>
      <c r="D91" s="277" t="s">
        <v>4</v>
      </c>
      <c r="E91" s="278"/>
      <c r="F91" s="278"/>
      <c r="G91" s="278"/>
      <c r="H91" s="278"/>
      <c r="I91" s="278"/>
      <c r="J91" s="278"/>
      <c r="K91" s="278"/>
      <c r="L91" s="279"/>
    </row>
    <row r="92" spans="1:12" ht="12.95" thickBot="1">
      <c r="A92" s="276"/>
      <c r="B92" s="11" t="s">
        <v>4</v>
      </c>
      <c r="C92" s="23" t="s">
        <v>4</v>
      </c>
      <c r="D92" s="280"/>
      <c r="E92" s="281"/>
      <c r="F92" s="281"/>
      <c r="G92" s="281"/>
      <c r="H92" s="281"/>
      <c r="I92" s="281"/>
      <c r="J92" s="281"/>
      <c r="K92" s="281"/>
      <c r="L92" s="282"/>
    </row>
    <row r="93" spans="1:12" ht="12.6">
      <c r="A93" s="18"/>
      <c r="B93" s="18"/>
      <c r="C93" s="18"/>
      <c r="D93" s="18"/>
      <c r="E93" s="18"/>
      <c r="F93" s="18"/>
      <c r="G93" s="18"/>
      <c r="H93" s="18"/>
      <c r="I93" s="18"/>
      <c r="J93" s="18"/>
      <c r="K93" s="18"/>
      <c r="L93" s="18"/>
    </row>
    <row r="94" spans="1:12" ht="12.95" thickBot="1">
      <c r="A94" s="18"/>
      <c r="B94" s="18"/>
      <c r="C94" s="18"/>
      <c r="D94" s="18"/>
      <c r="E94" s="18"/>
      <c r="F94" s="18"/>
      <c r="G94" s="18"/>
      <c r="H94" s="18"/>
      <c r="I94" s="18"/>
      <c r="J94" s="18"/>
      <c r="K94" s="18"/>
      <c r="L94" s="18"/>
    </row>
    <row r="95" spans="1:12" ht="46.5" thickBot="1">
      <c r="A95" s="19" t="s">
        <v>331</v>
      </c>
      <c r="B95" s="20" t="s">
        <v>332</v>
      </c>
      <c r="C95" s="136" t="s">
        <v>4</v>
      </c>
      <c r="D95" s="135" t="s">
        <v>280</v>
      </c>
      <c r="E95" s="130" t="s">
        <v>291</v>
      </c>
      <c r="F95" s="137" t="s">
        <v>292</v>
      </c>
      <c r="G95" s="137" t="s">
        <v>293</v>
      </c>
      <c r="H95" s="162" t="s">
        <v>294</v>
      </c>
      <c r="I95" s="137" t="s">
        <v>295</v>
      </c>
      <c r="J95" s="137" t="s">
        <v>296</v>
      </c>
      <c r="K95" s="135" t="s">
        <v>297</v>
      </c>
      <c r="L95" s="88" t="s">
        <v>281</v>
      </c>
    </row>
    <row r="96" spans="1:12" ht="39" customHeight="1" thickBot="1">
      <c r="A96" s="289" t="s">
        <v>333</v>
      </c>
      <c r="B96" s="258" t="s">
        <v>334</v>
      </c>
      <c r="C96" s="25" t="s">
        <v>283</v>
      </c>
      <c r="D96" s="84" t="s">
        <v>335</v>
      </c>
      <c r="E96" s="149" t="s">
        <v>336</v>
      </c>
      <c r="F96" s="84" t="s">
        <v>337</v>
      </c>
      <c r="G96" s="84" t="s">
        <v>338</v>
      </c>
      <c r="H96" s="84">
        <v>8.2000000000000003E-2</v>
      </c>
      <c r="I96" s="153">
        <v>0.08</v>
      </c>
      <c r="J96" s="84" t="s">
        <v>336</v>
      </c>
      <c r="K96" s="146" t="s">
        <v>336</v>
      </c>
      <c r="L96" s="241" t="s">
        <v>323</v>
      </c>
    </row>
    <row r="97" spans="1:12" ht="12.95" customHeight="1" thickBot="1">
      <c r="A97" s="290"/>
      <c r="B97" s="259"/>
      <c r="C97" s="24" t="s">
        <v>285</v>
      </c>
      <c r="D97" s="151" t="s">
        <v>4</v>
      </c>
      <c r="E97" s="151"/>
      <c r="F97" s="158" t="s">
        <v>339</v>
      </c>
      <c r="G97" s="200">
        <v>8.1000000000000003E-2</v>
      </c>
      <c r="H97" s="170">
        <f>(59579-54533)/59579</f>
        <v>8.4694271471491639E-2</v>
      </c>
      <c r="I97" s="151"/>
      <c r="J97" s="151"/>
      <c r="K97" s="152"/>
      <c r="L97" s="242"/>
    </row>
    <row r="98" spans="1:12" ht="12.95" customHeight="1" thickBot="1">
      <c r="A98" s="290"/>
      <c r="B98" s="259"/>
      <c r="C98" s="14" t="s">
        <v>4</v>
      </c>
      <c r="D98" s="123" t="s">
        <v>286</v>
      </c>
      <c r="E98" s="124"/>
      <c r="F98" s="124"/>
      <c r="G98" s="161"/>
      <c r="H98" s="161"/>
      <c r="I98" s="124"/>
      <c r="J98" s="124"/>
      <c r="K98" s="124"/>
      <c r="L98" s="242"/>
    </row>
    <row r="99" spans="1:12" ht="12.95" customHeight="1" thickBot="1">
      <c r="A99" s="290"/>
      <c r="B99" s="260"/>
      <c r="C99" s="16" t="s">
        <v>4</v>
      </c>
      <c r="D99" s="121" t="s">
        <v>91</v>
      </c>
      <c r="E99" s="122"/>
      <c r="F99" s="122"/>
      <c r="G99" s="122"/>
      <c r="H99" s="122"/>
      <c r="I99" s="122"/>
      <c r="J99" s="122"/>
      <c r="K99" s="122"/>
      <c r="L99" s="242"/>
    </row>
    <row r="100" spans="1:12" ht="46.5" thickBot="1">
      <c r="A100" s="290"/>
      <c r="B100" s="9" t="s">
        <v>340</v>
      </c>
      <c r="C100" s="9"/>
      <c r="D100" s="133" t="s">
        <v>280</v>
      </c>
      <c r="E100" s="130" t="s">
        <v>291</v>
      </c>
      <c r="F100" s="137" t="s">
        <v>292</v>
      </c>
      <c r="G100" s="137" t="s">
        <v>293</v>
      </c>
      <c r="H100" s="162" t="s">
        <v>294</v>
      </c>
      <c r="I100" s="137" t="s">
        <v>295</v>
      </c>
      <c r="J100" s="135" t="s">
        <v>296</v>
      </c>
      <c r="K100" s="143" t="s">
        <v>297</v>
      </c>
      <c r="L100" s="242"/>
    </row>
    <row r="101" spans="1:12" ht="21" customHeight="1" thickBot="1">
      <c r="A101" s="290"/>
      <c r="B101" s="258" t="s">
        <v>164</v>
      </c>
      <c r="C101" s="25" t="s">
        <v>283</v>
      </c>
      <c r="D101" s="141">
        <v>82896</v>
      </c>
      <c r="E101" s="150">
        <f>SUM(F101:K101)</f>
        <v>257689</v>
      </c>
      <c r="F101" s="92">
        <f>72689/2</f>
        <v>36344.5</v>
      </c>
      <c r="G101" s="92">
        <f>72689/2</f>
        <v>36344.5</v>
      </c>
      <c r="H101" s="92">
        <f>F101+G101</f>
        <v>72689</v>
      </c>
      <c r="I101" s="11">
        <f>74874/2</f>
        <v>37437</v>
      </c>
      <c r="J101" s="11">
        <f>I101</f>
        <v>37437</v>
      </c>
      <c r="K101" s="23">
        <f>J101</f>
        <v>37437</v>
      </c>
      <c r="L101" s="242"/>
    </row>
    <row r="102" spans="1:12" ht="12.95" customHeight="1" thickBot="1">
      <c r="A102" s="290"/>
      <c r="B102" s="259"/>
      <c r="C102" s="24" t="s">
        <v>285</v>
      </c>
      <c r="D102" s="151" t="s">
        <v>4</v>
      </c>
      <c r="E102" s="151"/>
      <c r="F102" s="168">
        <v>45497</v>
      </c>
      <c r="G102" s="168">
        <f>19871+17685</f>
        <v>37556</v>
      </c>
      <c r="H102" s="193">
        <f>G102+F102</f>
        <v>83053</v>
      </c>
      <c r="I102" s="151"/>
      <c r="J102" s="151"/>
      <c r="K102" s="152"/>
      <c r="L102" s="242"/>
    </row>
    <row r="103" spans="1:12" ht="12.95" customHeight="1" thickBot="1">
      <c r="A103" s="290"/>
      <c r="B103" s="259"/>
      <c r="C103" s="14" t="s">
        <v>4</v>
      </c>
      <c r="D103" s="123" t="s">
        <v>286</v>
      </c>
      <c r="E103" s="124"/>
      <c r="F103" s="124"/>
      <c r="G103" s="124"/>
      <c r="H103" s="124"/>
      <c r="I103" s="124"/>
      <c r="J103" s="124"/>
      <c r="K103" s="124"/>
      <c r="L103" s="242"/>
    </row>
    <row r="104" spans="1:12" ht="12.95" customHeight="1" thickBot="1">
      <c r="A104" s="290"/>
      <c r="B104" s="260"/>
      <c r="C104" s="16" t="s">
        <v>4</v>
      </c>
      <c r="D104" s="121" t="s">
        <v>104</v>
      </c>
      <c r="E104" s="122"/>
      <c r="F104" s="122"/>
      <c r="G104" s="122"/>
      <c r="H104" s="122"/>
      <c r="I104" s="122"/>
      <c r="J104" s="122"/>
      <c r="K104" s="122"/>
      <c r="L104" s="242"/>
    </row>
    <row r="105" spans="1:12" ht="46.5" thickBot="1">
      <c r="A105" s="290"/>
      <c r="B105" s="48" t="s">
        <v>341</v>
      </c>
      <c r="C105" s="9" t="s">
        <v>4</v>
      </c>
      <c r="D105" s="133" t="s">
        <v>280</v>
      </c>
      <c r="E105" s="130" t="s">
        <v>291</v>
      </c>
      <c r="F105" s="137" t="s">
        <v>292</v>
      </c>
      <c r="G105" s="137" t="s">
        <v>293</v>
      </c>
      <c r="H105" s="162" t="s">
        <v>294</v>
      </c>
      <c r="I105" s="137" t="s">
        <v>295</v>
      </c>
      <c r="J105" s="135" t="s">
        <v>296</v>
      </c>
      <c r="K105" s="143" t="s">
        <v>297</v>
      </c>
      <c r="L105" s="242"/>
    </row>
    <row r="106" spans="1:12" ht="20.25" customHeight="1" thickBot="1">
      <c r="A106" s="290"/>
      <c r="B106" s="258" t="s">
        <v>342</v>
      </c>
      <c r="C106" s="25" t="s">
        <v>283</v>
      </c>
      <c r="D106" s="166">
        <v>19195</v>
      </c>
      <c r="E106" s="165">
        <v>21193</v>
      </c>
      <c r="F106" s="166">
        <v>19579</v>
      </c>
      <c r="G106" s="166">
        <v>19970</v>
      </c>
      <c r="H106" s="166">
        <v>39549</v>
      </c>
      <c r="I106" s="166">
        <v>20370</v>
      </c>
      <c r="J106" s="166">
        <v>20777</v>
      </c>
      <c r="K106" s="167">
        <v>21193</v>
      </c>
      <c r="L106" s="242"/>
    </row>
    <row r="107" spans="1:12" ht="12.95" customHeight="1" thickBot="1">
      <c r="A107" s="290"/>
      <c r="B107" s="259"/>
      <c r="C107" s="24" t="s">
        <v>285</v>
      </c>
      <c r="D107" s="151"/>
      <c r="E107" s="151"/>
      <c r="F107" s="168">
        <v>20776</v>
      </c>
      <c r="G107" s="168">
        <f>12641+2271</f>
        <v>14912</v>
      </c>
      <c r="H107" s="168">
        <f>SUM(F107:G107)</f>
        <v>35688</v>
      </c>
      <c r="I107" s="151"/>
      <c r="J107" s="151"/>
      <c r="K107" s="152"/>
      <c r="L107" s="242"/>
    </row>
    <row r="108" spans="1:12" ht="12.95" customHeight="1" thickBot="1">
      <c r="A108" s="290"/>
      <c r="B108" s="259"/>
      <c r="C108" s="14" t="s">
        <v>4</v>
      </c>
      <c r="D108" s="123" t="s">
        <v>286</v>
      </c>
      <c r="E108" s="124"/>
      <c r="F108" s="124"/>
      <c r="G108" s="124"/>
      <c r="H108" s="124"/>
      <c r="I108" s="124"/>
      <c r="J108" s="124"/>
      <c r="K108" s="124"/>
      <c r="L108" s="242"/>
    </row>
    <row r="109" spans="1:12" ht="12.95" customHeight="1" thickBot="1">
      <c r="A109" s="290"/>
      <c r="B109" s="260"/>
      <c r="C109" s="16" t="s">
        <v>4</v>
      </c>
      <c r="D109" s="121" t="s">
        <v>91</v>
      </c>
      <c r="E109" s="122"/>
      <c r="F109" s="122"/>
      <c r="G109" s="122"/>
      <c r="H109" s="122"/>
      <c r="I109" s="122"/>
      <c r="J109" s="122"/>
      <c r="K109" s="122"/>
      <c r="L109" s="242"/>
    </row>
    <row r="110" spans="1:12" ht="46.5" thickBot="1">
      <c r="A110" s="290"/>
      <c r="B110" s="9" t="s">
        <v>343</v>
      </c>
      <c r="C110" s="9" t="s">
        <v>4</v>
      </c>
      <c r="D110" s="133" t="s">
        <v>280</v>
      </c>
      <c r="E110" s="130" t="s">
        <v>291</v>
      </c>
      <c r="F110" s="137" t="s">
        <v>292</v>
      </c>
      <c r="G110" s="137" t="s">
        <v>293</v>
      </c>
      <c r="H110" s="162" t="s">
        <v>294</v>
      </c>
      <c r="I110" s="137" t="s">
        <v>295</v>
      </c>
      <c r="J110" s="135" t="s">
        <v>296</v>
      </c>
      <c r="K110" s="143" t="s">
        <v>297</v>
      </c>
      <c r="L110" s="242"/>
    </row>
    <row r="111" spans="1:12" ht="21" customHeight="1" thickBot="1">
      <c r="A111" s="290"/>
      <c r="B111" s="258" t="s">
        <v>169</v>
      </c>
      <c r="C111" s="25" t="s">
        <v>283</v>
      </c>
      <c r="D111" s="11">
        <v>15308</v>
      </c>
      <c r="E111" s="148">
        <v>64273</v>
      </c>
      <c r="F111" s="11">
        <v>15615</v>
      </c>
      <c r="G111" s="11">
        <v>15926</v>
      </c>
      <c r="H111" s="141">
        <v>31541</v>
      </c>
      <c r="I111" s="11">
        <v>16245</v>
      </c>
      <c r="J111" s="11">
        <v>16570</v>
      </c>
      <c r="K111" s="23">
        <v>16901</v>
      </c>
      <c r="L111" s="242"/>
    </row>
    <row r="112" spans="1:12" ht="12.75" customHeight="1" thickBot="1">
      <c r="A112" s="290"/>
      <c r="B112" s="259"/>
      <c r="C112" s="24" t="s">
        <v>285</v>
      </c>
      <c r="D112" s="151"/>
      <c r="E112" s="151"/>
      <c r="F112" s="168">
        <v>15972</v>
      </c>
      <c r="G112" s="168">
        <f>10291+1821</f>
        <v>12112</v>
      </c>
      <c r="H112" s="168">
        <f>SUM(F112:G112)</f>
        <v>28084</v>
      </c>
      <c r="I112" s="151"/>
      <c r="J112" s="151"/>
      <c r="K112" s="152"/>
      <c r="L112" s="242"/>
    </row>
    <row r="113" spans="1:15" ht="12.75" customHeight="1" thickBot="1">
      <c r="A113" s="290"/>
      <c r="B113" s="259"/>
      <c r="C113" s="14" t="s">
        <v>4</v>
      </c>
      <c r="D113" s="123" t="s">
        <v>286</v>
      </c>
      <c r="E113" s="124"/>
      <c r="F113" s="124"/>
      <c r="G113" s="124"/>
      <c r="H113" s="124"/>
      <c r="I113" s="124"/>
      <c r="J113" s="124"/>
      <c r="K113" s="124"/>
      <c r="L113" s="242"/>
    </row>
    <row r="114" spans="1:15" ht="12.75" customHeight="1" thickBot="1">
      <c r="A114" s="291"/>
      <c r="B114" s="260"/>
      <c r="C114" s="16" t="s">
        <v>4</v>
      </c>
      <c r="D114" s="121" t="s">
        <v>91</v>
      </c>
      <c r="E114" s="122"/>
      <c r="F114" s="122"/>
      <c r="G114" s="122"/>
      <c r="H114" s="122"/>
      <c r="I114" s="122"/>
      <c r="J114" s="122"/>
      <c r="K114" s="122"/>
      <c r="L114" s="242"/>
    </row>
    <row r="115" spans="1:15" ht="12.95" thickBot="1">
      <c r="B115" s="9"/>
      <c r="C115" s="9" t="s">
        <v>4</v>
      </c>
      <c r="D115" s="10"/>
      <c r="E115" s="10"/>
      <c r="F115" s="10"/>
      <c r="G115" s="10"/>
      <c r="H115" s="10"/>
      <c r="I115" s="10"/>
      <c r="J115" s="10"/>
      <c r="K115" s="87"/>
      <c r="L115" s="243"/>
    </row>
    <row r="116" spans="1:15" ht="12.95" thickBot="1">
      <c r="A116" s="8" t="s">
        <v>344</v>
      </c>
      <c r="B116" s="15"/>
      <c r="C116" s="16"/>
      <c r="D116" s="16"/>
      <c r="E116" s="16"/>
      <c r="F116" s="16"/>
      <c r="G116" s="16"/>
      <c r="H116" s="16"/>
      <c r="I116" s="16"/>
      <c r="J116" s="16"/>
      <c r="K116" s="16"/>
      <c r="L116" s="14"/>
    </row>
    <row r="117" spans="1:15" ht="12.6" customHeight="1" thickBot="1">
      <c r="A117" s="275" t="s">
        <v>312</v>
      </c>
      <c r="B117" s="22" t="s">
        <v>313</v>
      </c>
      <c r="C117" s="22" t="s">
        <v>4</v>
      </c>
      <c r="D117" s="22" t="s">
        <v>314</v>
      </c>
      <c r="E117" s="22"/>
      <c r="F117" s="22"/>
      <c r="G117" s="22"/>
      <c r="H117" s="22"/>
      <c r="I117" s="22"/>
      <c r="J117" s="22"/>
      <c r="K117" s="22"/>
      <c r="L117" s="139"/>
    </row>
    <row r="118" spans="1:15" ht="12.95" thickBot="1">
      <c r="A118" s="276"/>
      <c r="B118" s="11" t="s">
        <v>4</v>
      </c>
      <c r="C118" s="11" t="s">
        <v>4</v>
      </c>
      <c r="D118" s="11" t="s">
        <v>4</v>
      </c>
      <c r="E118" s="11"/>
      <c r="F118" s="11"/>
      <c r="G118" s="11"/>
      <c r="H118" s="11"/>
      <c r="I118" s="11"/>
      <c r="J118" s="11"/>
      <c r="K118" s="11"/>
      <c r="L118" s="138"/>
    </row>
    <row r="119" spans="1:15" ht="12.95" thickBot="1">
      <c r="A119" s="275" t="s">
        <v>315</v>
      </c>
      <c r="B119" s="22" t="s">
        <v>316</v>
      </c>
      <c r="C119" s="22" t="s">
        <v>4</v>
      </c>
      <c r="D119" s="277" t="s">
        <v>4</v>
      </c>
      <c r="E119" s="278"/>
      <c r="F119" s="278"/>
      <c r="G119" s="278"/>
      <c r="H119" s="278"/>
      <c r="I119" s="278"/>
      <c r="J119" s="278"/>
      <c r="K119" s="278"/>
      <c r="L119" s="279"/>
    </row>
    <row r="120" spans="1:15" ht="12.6">
      <c r="A120" s="276"/>
      <c r="B120" s="11" t="s">
        <v>4</v>
      </c>
      <c r="C120" s="23" t="s">
        <v>4</v>
      </c>
      <c r="D120" s="280"/>
      <c r="E120" s="281"/>
      <c r="F120" s="281"/>
      <c r="G120" s="281"/>
      <c r="H120" s="281"/>
      <c r="I120" s="281"/>
      <c r="J120" s="281"/>
      <c r="K120" s="281"/>
      <c r="L120" s="282"/>
    </row>
    <row r="121" spans="1:15" ht="12.6">
      <c r="A121" s="18"/>
      <c r="B121" s="18"/>
      <c r="C121" s="18"/>
      <c r="D121" s="18" t="s">
        <v>4</v>
      </c>
      <c r="E121" s="18"/>
      <c r="F121" s="18"/>
      <c r="G121" s="18"/>
      <c r="H121" s="18"/>
      <c r="I121" s="18"/>
      <c r="J121" s="18"/>
      <c r="K121" s="18"/>
      <c r="L121" s="18" t="s">
        <v>4</v>
      </c>
    </row>
    <row r="122" spans="1:15" ht="46.5" thickBot="1">
      <c r="A122" s="19" t="s">
        <v>345</v>
      </c>
      <c r="B122" s="20" t="s">
        <v>346</v>
      </c>
      <c r="C122" s="136" t="s">
        <v>4</v>
      </c>
      <c r="D122" s="135" t="s">
        <v>280</v>
      </c>
      <c r="E122" s="130" t="s">
        <v>291</v>
      </c>
      <c r="F122" s="137" t="s">
        <v>292</v>
      </c>
      <c r="G122" s="137" t="s">
        <v>293</v>
      </c>
      <c r="H122" s="162" t="s">
        <v>294</v>
      </c>
      <c r="I122" s="137" t="s">
        <v>295</v>
      </c>
      <c r="J122" s="135" t="s">
        <v>296</v>
      </c>
      <c r="K122" s="143" t="s">
        <v>297</v>
      </c>
      <c r="L122" s="88" t="s">
        <v>281</v>
      </c>
    </row>
    <row r="123" spans="1:15" ht="29.45" customHeight="1" thickBot="1">
      <c r="A123" s="295" t="s">
        <v>347</v>
      </c>
      <c r="B123" s="299" t="s">
        <v>348</v>
      </c>
      <c r="C123" s="25" t="s">
        <v>283</v>
      </c>
      <c r="D123" s="166">
        <v>247777</v>
      </c>
      <c r="E123" s="165">
        <v>287241</v>
      </c>
      <c r="F123" s="166">
        <v>255410</v>
      </c>
      <c r="G123" s="166">
        <v>262867</v>
      </c>
      <c r="H123" s="166">
        <f>F123+G123</f>
        <v>518277</v>
      </c>
      <c r="I123" s="166">
        <v>270753</v>
      </c>
      <c r="J123" s="166">
        <v>278875</v>
      </c>
      <c r="K123" s="167">
        <v>287241</v>
      </c>
      <c r="L123" s="244" t="s">
        <v>323</v>
      </c>
      <c r="O123" s="195"/>
    </row>
    <row r="124" spans="1:15" ht="12.95" customHeight="1" thickBot="1">
      <c r="A124" s="296"/>
      <c r="B124" s="300"/>
      <c r="C124" s="24" t="s">
        <v>285</v>
      </c>
      <c r="D124" s="151" t="s">
        <v>4</v>
      </c>
      <c r="E124" s="151"/>
      <c r="F124" s="164">
        <v>272966</v>
      </c>
      <c r="G124" s="164">
        <f>193308+31798</f>
        <v>225106</v>
      </c>
      <c r="H124" s="164">
        <f>SUM(F124:G124)</f>
        <v>498072</v>
      </c>
      <c r="I124" s="151"/>
      <c r="J124" s="151"/>
      <c r="K124" s="152"/>
      <c r="L124" s="245"/>
    </row>
    <row r="125" spans="1:15" ht="12.95" customHeight="1" thickBot="1">
      <c r="A125" s="296"/>
      <c r="B125" s="300"/>
      <c r="C125" s="14" t="s">
        <v>4</v>
      </c>
      <c r="D125" s="123" t="s">
        <v>286</v>
      </c>
      <c r="E125" s="124"/>
      <c r="F125" s="124"/>
      <c r="G125" s="124"/>
      <c r="H125" s="124"/>
      <c r="I125" s="124"/>
      <c r="J125" s="124"/>
      <c r="K125" s="124"/>
      <c r="L125" s="245"/>
    </row>
    <row r="126" spans="1:15" ht="12.95" customHeight="1" thickBot="1">
      <c r="A126" s="296"/>
      <c r="B126" s="301"/>
      <c r="C126" s="16" t="s">
        <v>4</v>
      </c>
      <c r="D126" s="121" t="s">
        <v>91</v>
      </c>
      <c r="E126" s="122"/>
      <c r="F126" s="122"/>
      <c r="G126" s="122"/>
      <c r="H126" s="122"/>
      <c r="I126" s="122"/>
      <c r="J126" s="122"/>
      <c r="K126" s="122"/>
      <c r="L126" s="245"/>
    </row>
    <row r="127" spans="1:15" ht="46.5" thickBot="1">
      <c r="A127" s="296"/>
      <c r="B127" s="48" t="s">
        <v>349</v>
      </c>
      <c r="C127" s="9" t="s">
        <v>4</v>
      </c>
      <c r="D127" s="133" t="s">
        <v>280</v>
      </c>
      <c r="E127" s="130" t="s">
        <v>291</v>
      </c>
      <c r="F127" s="137" t="s">
        <v>292</v>
      </c>
      <c r="G127" s="137" t="s">
        <v>293</v>
      </c>
      <c r="H127" s="162" t="s">
        <v>294</v>
      </c>
      <c r="I127" s="137" t="s">
        <v>295</v>
      </c>
      <c r="J127" s="135" t="s">
        <v>296</v>
      </c>
      <c r="K127" s="143" t="s">
        <v>297</v>
      </c>
      <c r="L127" s="245"/>
    </row>
    <row r="128" spans="1:15" ht="23.45" customHeight="1" thickBot="1">
      <c r="A128" s="296"/>
      <c r="B128" s="258" t="s">
        <v>350</v>
      </c>
      <c r="C128" s="25" t="s">
        <v>283</v>
      </c>
      <c r="D128" s="81">
        <v>0</v>
      </c>
      <c r="E128" s="132">
        <v>0.8</v>
      </c>
      <c r="F128" s="81">
        <v>0.8</v>
      </c>
      <c r="G128" s="81">
        <v>0.8</v>
      </c>
      <c r="H128" s="81">
        <v>0.8</v>
      </c>
      <c r="I128" s="81">
        <v>0.8</v>
      </c>
      <c r="J128" s="81">
        <v>0.8</v>
      </c>
      <c r="K128" s="144">
        <v>0.8</v>
      </c>
      <c r="L128" s="245"/>
    </row>
    <row r="129" spans="1:12" ht="12.95" customHeight="1" thickBot="1">
      <c r="A129" s="296"/>
      <c r="B129" s="259"/>
      <c r="C129" s="24" t="s">
        <v>285</v>
      </c>
      <c r="D129" s="151" t="s">
        <v>4</v>
      </c>
      <c r="E129" s="151"/>
      <c r="F129" s="157">
        <v>0.7</v>
      </c>
      <c r="G129" s="157">
        <v>0.7</v>
      </c>
      <c r="H129" s="157">
        <v>0.74</v>
      </c>
      <c r="I129" s="151"/>
      <c r="J129" s="151"/>
      <c r="K129" s="152"/>
      <c r="L129" s="245"/>
    </row>
    <row r="130" spans="1:12" ht="12.95" customHeight="1" thickBot="1">
      <c r="A130" s="296"/>
      <c r="B130" s="259"/>
      <c r="C130" s="14" t="s">
        <v>4</v>
      </c>
      <c r="D130" s="123" t="s">
        <v>286</v>
      </c>
      <c r="E130" s="124"/>
      <c r="F130" s="124"/>
      <c r="G130" s="124"/>
      <c r="H130" s="124"/>
      <c r="I130" s="124"/>
      <c r="J130" s="124"/>
      <c r="K130" s="124"/>
      <c r="L130" s="245"/>
    </row>
    <row r="131" spans="1:12" ht="12.95" customHeight="1" thickBot="1">
      <c r="A131" s="296"/>
      <c r="B131" s="260"/>
      <c r="C131" s="16" t="s">
        <v>4</v>
      </c>
      <c r="D131" s="121" t="s">
        <v>351</v>
      </c>
      <c r="E131" s="122"/>
      <c r="F131" s="122"/>
      <c r="G131" s="122"/>
      <c r="H131" s="122"/>
      <c r="I131" s="122"/>
      <c r="J131" s="122"/>
      <c r="K131" s="122"/>
      <c r="L131" s="245"/>
    </row>
    <row r="132" spans="1:12" ht="12.95" thickBot="1">
      <c r="A132" s="19" t="s">
        <v>352</v>
      </c>
      <c r="B132" s="15"/>
      <c r="C132" s="16"/>
      <c r="D132" s="16"/>
      <c r="E132" s="16"/>
      <c r="F132" s="16"/>
      <c r="G132" s="16"/>
      <c r="H132" s="16"/>
      <c r="I132" s="16"/>
      <c r="J132" s="16"/>
      <c r="K132" s="16"/>
      <c r="L132" s="14"/>
    </row>
    <row r="133" spans="1:12" ht="12.6" customHeight="1" thickBot="1">
      <c r="A133" s="275" t="s">
        <v>312</v>
      </c>
      <c r="B133" s="22" t="s">
        <v>313</v>
      </c>
      <c r="C133" s="22" t="s">
        <v>4</v>
      </c>
      <c r="D133" s="22" t="s">
        <v>314</v>
      </c>
      <c r="E133" s="22"/>
      <c r="F133" s="22"/>
      <c r="G133" s="22"/>
      <c r="H133" s="22"/>
      <c r="I133" s="22"/>
      <c r="J133" s="22"/>
      <c r="K133" s="22"/>
      <c r="L133" s="139"/>
    </row>
    <row r="134" spans="1:12" ht="12.95" thickBot="1">
      <c r="A134" s="276"/>
      <c r="B134" s="11" t="s">
        <v>4</v>
      </c>
      <c r="C134" s="11" t="s">
        <v>4</v>
      </c>
      <c r="D134" s="11" t="s">
        <v>4</v>
      </c>
      <c r="E134" s="11"/>
      <c r="F134" s="11"/>
      <c r="G134" s="11"/>
      <c r="H134" s="11"/>
      <c r="I134" s="11"/>
      <c r="J134" s="11"/>
      <c r="K134" s="11"/>
      <c r="L134" s="138"/>
    </row>
    <row r="135" spans="1:12" ht="12.95" thickBot="1">
      <c r="A135" s="275" t="s">
        <v>315</v>
      </c>
      <c r="B135" s="22" t="s">
        <v>316</v>
      </c>
      <c r="C135" s="22" t="s">
        <v>4</v>
      </c>
      <c r="D135" s="277" t="s">
        <v>4</v>
      </c>
      <c r="E135" s="278"/>
      <c r="F135" s="278"/>
      <c r="G135" s="278"/>
      <c r="H135" s="278"/>
      <c r="I135" s="278"/>
      <c r="J135" s="278"/>
      <c r="K135" s="278"/>
      <c r="L135" s="279"/>
    </row>
    <row r="136" spans="1:12" ht="12.95" thickBot="1">
      <c r="A136" s="276"/>
      <c r="B136" s="11" t="s">
        <v>4</v>
      </c>
      <c r="C136" s="23" t="s">
        <v>4</v>
      </c>
      <c r="D136" s="280"/>
      <c r="E136" s="281"/>
      <c r="F136" s="281"/>
      <c r="G136" s="281"/>
      <c r="H136" s="281"/>
      <c r="I136" s="281"/>
      <c r="J136" s="281"/>
      <c r="K136" s="281"/>
      <c r="L136" s="282"/>
    </row>
    <row r="137" spans="1:12" ht="12.95" thickBot="1"/>
    <row r="138" spans="1:12" ht="45.95">
      <c r="A138" s="19" t="s">
        <v>353</v>
      </c>
      <c r="B138" s="20" t="s">
        <v>354</v>
      </c>
      <c r="C138" s="136" t="s">
        <v>4</v>
      </c>
      <c r="D138" s="135" t="s">
        <v>280</v>
      </c>
      <c r="E138" s="130" t="s">
        <v>291</v>
      </c>
      <c r="F138" s="137" t="s">
        <v>292</v>
      </c>
      <c r="G138" s="137" t="s">
        <v>293</v>
      </c>
      <c r="H138" s="162" t="s">
        <v>294</v>
      </c>
      <c r="I138" s="137" t="s">
        <v>295</v>
      </c>
      <c r="J138" s="135" t="s">
        <v>296</v>
      </c>
      <c r="K138" s="143" t="s">
        <v>297</v>
      </c>
      <c r="L138" s="88" t="s">
        <v>281</v>
      </c>
    </row>
    <row r="139" spans="1:12" ht="22.5" customHeight="1" thickBot="1">
      <c r="A139" s="295" t="s">
        <v>355</v>
      </c>
      <c r="B139" s="297" t="s">
        <v>356</v>
      </c>
      <c r="C139" s="25" t="s">
        <v>283</v>
      </c>
      <c r="D139" s="166">
        <v>212003</v>
      </c>
      <c r="E139" s="165">
        <v>157948</v>
      </c>
      <c r="F139" s="166">
        <f>306974/2</f>
        <v>153487</v>
      </c>
      <c r="G139" s="166">
        <f>F139</f>
        <v>153487</v>
      </c>
      <c r="H139" s="166">
        <f>G139+F139</f>
        <v>306974</v>
      </c>
      <c r="I139" s="166">
        <f>315895/2</f>
        <v>157947.5</v>
      </c>
      <c r="J139" s="166">
        <f>I139</f>
        <v>157947.5</v>
      </c>
      <c r="K139" s="167">
        <f>J139</f>
        <v>157947.5</v>
      </c>
      <c r="L139" s="232" t="s">
        <v>357</v>
      </c>
    </row>
    <row r="140" spans="1:12" ht="12.95" customHeight="1">
      <c r="A140" s="296"/>
      <c r="B140" s="298"/>
      <c r="C140" s="24" t="s">
        <v>285</v>
      </c>
      <c r="D140" s="151" t="s">
        <v>4</v>
      </c>
      <c r="E140" s="164"/>
      <c r="F140" s="164">
        <v>183379</v>
      </c>
      <c r="G140" s="204">
        <f>74635+52519</f>
        <v>127154</v>
      </c>
      <c r="H140" s="192">
        <f>G140+F140</f>
        <v>310533</v>
      </c>
      <c r="I140" s="169"/>
      <c r="J140" s="151"/>
      <c r="K140" s="152"/>
      <c r="L140" s="233"/>
    </row>
    <row r="141" spans="1:12" ht="12.95" customHeight="1" thickBot="1">
      <c r="A141" s="296"/>
      <c r="B141" s="298"/>
      <c r="C141" s="14" t="s">
        <v>4</v>
      </c>
      <c r="D141" s="123" t="s">
        <v>286</v>
      </c>
      <c r="E141" s="124"/>
      <c r="F141" s="124"/>
      <c r="G141" s="124"/>
      <c r="H141" s="124"/>
      <c r="I141" s="124"/>
      <c r="J141" s="124"/>
      <c r="K141" s="124"/>
      <c r="L141" s="233"/>
    </row>
    <row r="142" spans="1:12" ht="12.95" customHeight="1" thickBot="1">
      <c r="A142" s="296"/>
      <c r="B142" s="298"/>
      <c r="C142" s="16" t="s">
        <v>4</v>
      </c>
      <c r="D142" s="121" t="s">
        <v>104</v>
      </c>
      <c r="E142" s="122"/>
      <c r="F142" s="122"/>
      <c r="G142" s="122"/>
      <c r="H142" s="122"/>
      <c r="I142" s="122"/>
      <c r="J142" s="122"/>
      <c r="K142" s="122"/>
      <c r="L142" s="234"/>
    </row>
    <row r="143" spans="1:12" ht="46.5" thickBot="1">
      <c r="A143" s="296"/>
      <c r="B143" s="7" t="s">
        <v>358</v>
      </c>
      <c r="C143" s="9" t="s">
        <v>4</v>
      </c>
      <c r="D143" s="133" t="s">
        <v>280</v>
      </c>
      <c r="E143" s="130" t="s">
        <v>291</v>
      </c>
      <c r="F143" s="137" t="s">
        <v>292</v>
      </c>
      <c r="G143" s="137" t="s">
        <v>293</v>
      </c>
      <c r="H143" s="162" t="s">
        <v>294</v>
      </c>
      <c r="I143" s="137" t="s">
        <v>295</v>
      </c>
      <c r="J143" s="135" t="s">
        <v>296</v>
      </c>
      <c r="K143" s="143" t="s">
        <v>297</v>
      </c>
      <c r="L143" s="83" t="s">
        <v>281</v>
      </c>
    </row>
    <row r="144" spans="1:12" ht="21" customHeight="1" thickBot="1">
      <c r="A144" s="296"/>
      <c r="B144" s="302" t="s">
        <v>359</v>
      </c>
      <c r="C144" s="25" t="s">
        <v>283</v>
      </c>
      <c r="D144" s="92"/>
      <c r="E144" s="150" t="s">
        <v>141</v>
      </c>
      <c r="F144" s="92">
        <v>4825</v>
      </c>
      <c r="G144" s="92">
        <v>4825</v>
      </c>
      <c r="H144" s="92">
        <v>5416</v>
      </c>
      <c r="I144" s="92"/>
      <c r="J144" s="92"/>
      <c r="K144" s="147"/>
      <c r="L144" s="235" t="s">
        <v>360</v>
      </c>
    </row>
    <row r="145" spans="1:12" ht="29.25" customHeight="1" thickBot="1">
      <c r="A145" s="296"/>
      <c r="B145" s="302"/>
      <c r="C145" s="24" t="s">
        <v>285</v>
      </c>
      <c r="D145" s="151" t="s">
        <v>4</v>
      </c>
      <c r="E145" s="151"/>
      <c r="F145" s="151"/>
      <c r="G145" s="151"/>
      <c r="H145" s="157">
        <v>1.1200000000000001</v>
      </c>
      <c r="I145" s="151"/>
      <c r="J145" s="151"/>
      <c r="K145" s="152"/>
      <c r="L145" s="236"/>
    </row>
    <row r="146" spans="1:12" ht="20.25" customHeight="1" thickBot="1">
      <c r="A146" s="296"/>
      <c r="B146" s="302"/>
      <c r="C146" s="14" t="s">
        <v>4</v>
      </c>
      <c r="D146" s="203" t="s">
        <v>361</v>
      </c>
      <c r="E146" s="124"/>
      <c r="F146" s="124"/>
      <c r="G146" s="124"/>
      <c r="H146" s="124"/>
      <c r="I146" s="124"/>
      <c r="J146" s="124"/>
      <c r="K146" s="124"/>
      <c r="L146" s="236"/>
    </row>
    <row r="147" spans="1:12" ht="12.95" customHeight="1" thickBot="1">
      <c r="A147" s="304"/>
      <c r="B147" s="303"/>
      <c r="C147" s="16" t="s">
        <v>4</v>
      </c>
      <c r="D147" s="121" t="s">
        <v>362</v>
      </c>
      <c r="E147" s="122"/>
      <c r="F147" s="122"/>
      <c r="G147" s="122"/>
      <c r="H147" s="122"/>
      <c r="I147" s="122"/>
      <c r="J147" s="122"/>
      <c r="K147" s="122"/>
      <c r="L147" s="237"/>
    </row>
    <row r="148" spans="1:12" ht="12.95" thickBot="1">
      <c r="A148" s="19" t="s">
        <v>363</v>
      </c>
      <c r="B148" s="15"/>
      <c r="C148" s="16"/>
      <c r="D148" s="16"/>
      <c r="E148" s="16"/>
      <c r="F148" s="16"/>
      <c r="G148" s="16"/>
      <c r="H148" s="16"/>
      <c r="I148" s="16"/>
      <c r="J148" s="16"/>
      <c r="K148" s="16"/>
      <c r="L148" s="14"/>
    </row>
    <row r="149" spans="1:12" ht="12.6" customHeight="1" thickBot="1">
      <c r="A149" s="275" t="s">
        <v>312</v>
      </c>
      <c r="B149" s="22" t="s">
        <v>313</v>
      </c>
      <c r="C149" s="22" t="s">
        <v>4</v>
      </c>
      <c r="D149" s="22" t="s">
        <v>314</v>
      </c>
      <c r="E149" s="22"/>
      <c r="F149" s="22"/>
      <c r="G149" s="22"/>
      <c r="H149" s="22"/>
      <c r="I149" s="22"/>
      <c r="J149" s="22"/>
      <c r="K149" s="22"/>
      <c r="L149" s="139"/>
    </row>
    <row r="150" spans="1:12" ht="12.95" thickBot="1">
      <c r="A150" s="276"/>
      <c r="B150" s="11" t="s">
        <v>4</v>
      </c>
      <c r="C150" s="11" t="s">
        <v>4</v>
      </c>
      <c r="D150" s="11" t="s">
        <v>4</v>
      </c>
      <c r="E150" s="11"/>
      <c r="F150" s="11"/>
      <c r="G150" s="11"/>
      <c r="H150" s="11"/>
      <c r="I150" s="11"/>
      <c r="J150" s="11"/>
      <c r="K150" s="11"/>
      <c r="L150" s="138"/>
    </row>
    <row r="151" spans="1:12" ht="12.95" thickBot="1">
      <c r="A151" s="275" t="s">
        <v>315</v>
      </c>
      <c r="B151" s="22" t="s">
        <v>316</v>
      </c>
      <c r="C151" s="22" t="s">
        <v>4</v>
      </c>
      <c r="D151" s="277" t="s">
        <v>4</v>
      </c>
      <c r="E151" s="278"/>
      <c r="F151" s="278"/>
      <c r="G151" s="278"/>
      <c r="H151" s="278"/>
      <c r="I151" s="278"/>
      <c r="J151" s="278"/>
      <c r="K151" s="278"/>
      <c r="L151" s="279"/>
    </row>
    <row r="152" spans="1:12" ht="12.95" thickBot="1">
      <c r="A152" s="276"/>
      <c r="B152" s="11" t="s">
        <v>4</v>
      </c>
      <c r="C152" s="23" t="s">
        <v>4</v>
      </c>
      <c r="D152" s="280"/>
      <c r="E152" s="281"/>
      <c r="F152" s="281"/>
      <c r="G152" s="281"/>
      <c r="H152" s="281"/>
      <c r="I152" s="281"/>
      <c r="J152" s="281"/>
      <c r="K152" s="281"/>
      <c r="L152" s="282"/>
    </row>
    <row r="153" spans="1:12" ht="12.95" thickBot="1"/>
    <row r="154" spans="1:12" ht="46.5" thickBot="1">
      <c r="A154" s="19" t="s">
        <v>364</v>
      </c>
      <c r="B154" s="20" t="s">
        <v>365</v>
      </c>
      <c r="C154" s="136" t="s">
        <v>4</v>
      </c>
      <c r="D154" s="135" t="s">
        <v>280</v>
      </c>
      <c r="E154" s="130" t="s">
        <v>291</v>
      </c>
      <c r="F154" s="137" t="s">
        <v>292</v>
      </c>
      <c r="G154" s="137" t="s">
        <v>293</v>
      </c>
      <c r="H154" s="162" t="s">
        <v>294</v>
      </c>
      <c r="I154" s="137" t="s">
        <v>295</v>
      </c>
      <c r="J154" s="135" t="s">
        <v>296</v>
      </c>
      <c r="K154" s="143" t="s">
        <v>297</v>
      </c>
      <c r="L154" s="88" t="s">
        <v>281</v>
      </c>
    </row>
    <row r="155" spans="1:12" ht="29.45" customHeight="1" thickBot="1">
      <c r="A155" s="272" t="s">
        <v>366</v>
      </c>
      <c r="B155" s="299" t="s">
        <v>367</v>
      </c>
      <c r="C155" s="25" t="s">
        <v>283</v>
      </c>
      <c r="D155" s="81">
        <v>0.9</v>
      </c>
      <c r="E155" s="132">
        <v>0.95</v>
      </c>
      <c r="F155" s="81">
        <v>0.95</v>
      </c>
      <c r="G155" s="81">
        <v>0.95</v>
      </c>
      <c r="H155" s="81">
        <v>0.95</v>
      </c>
      <c r="I155" s="81">
        <v>0.95</v>
      </c>
      <c r="J155" s="81">
        <v>0.95</v>
      </c>
      <c r="K155" s="144">
        <v>0.95</v>
      </c>
      <c r="L155" s="310" t="s">
        <v>368</v>
      </c>
    </row>
    <row r="156" spans="1:12" ht="12.95" customHeight="1" thickBot="1">
      <c r="A156" s="273"/>
      <c r="B156" s="300"/>
      <c r="C156" s="24" t="s">
        <v>285</v>
      </c>
      <c r="D156" s="151" t="s">
        <v>4</v>
      </c>
      <c r="E156" s="151"/>
      <c r="F156" s="157">
        <v>0.96</v>
      </c>
      <c r="G156" s="157">
        <v>0.96</v>
      </c>
      <c r="H156" s="157">
        <v>0.96</v>
      </c>
      <c r="I156" s="151"/>
      <c r="J156" s="151"/>
      <c r="K156" s="152"/>
      <c r="L156" s="311"/>
    </row>
    <row r="157" spans="1:12" ht="12.95" customHeight="1" thickBot="1">
      <c r="A157" s="273"/>
      <c r="B157" s="300"/>
      <c r="C157" s="14" t="s">
        <v>4</v>
      </c>
      <c r="D157" s="123" t="s">
        <v>286</v>
      </c>
      <c r="E157" s="124"/>
      <c r="F157" s="124"/>
      <c r="G157" s="124"/>
      <c r="H157" s="124"/>
      <c r="I157" s="124"/>
      <c r="J157" s="124"/>
      <c r="K157" s="124"/>
      <c r="L157" s="311"/>
    </row>
    <row r="158" spans="1:12" ht="12.95" customHeight="1" thickBot="1">
      <c r="A158" s="273"/>
      <c r="B158" s="301"/>
      <c r="C158" s="16" t="s">
        <v>4</v>
      </c>
      <c r="D158" s="121" t="s">
        <v>91</v>
      </c>
      <c r="E158" s="122"/>
      <c r="F158" s="122"/>
      <c r="G158" s="122"/>
      <c r="H158" s="122"/>
      <c r="I158" s="122"/>
      <c r="J158" s="122"/>
      <c r="K158" s="122"/>
      <c r="L158" s="311"/>
    </row>
    <row r="159" spans="1:12" ht="46.5" thickBot="1">
      <c r="A159" s="273"/>
      <c r="B159" s="90" t="s">
        <v>369</v>
      </c>
      <c r="C159" s="9" t="s">
        <v>4</v>
      </c>
      <c r="D159" s="133" t="s">
        <v>280</v>
      </c>
      <c r="E159" s="130" t="s">
        <v>291</v>
      </c>
      <c r="F159" s="137" t="s">
        <v>292</v>
      </c>
      <c r="G159" s="137" t="s">
        <v>293</v>
      </c>
      <c r="H159" s="162" t="s">
        <v>294</v>
      </c>
      <c r="I159" s="137" t="s">
        <v>295</v>
      </c>
      <c r="J159" s="135" t="s">
        <v>296</v>
      </c>
      <c r="K159" s="145" t="s">
        <v>297</v>
      </c>
      <c r="L159" s="311"/>
    </row>
    <row r="160" spans="1:12" ht="12.95" thickBot="1">
      <c r="A160" s="296"/>
      <c r="B160" s="297" t="s">
        <v>199</v>
      </c>
      <c r="C160" s="25" t="s">
        <v>283</v>
      </c>
      <c r="D160" s="92">
        <v>2</v>
      </c>
      <c r="E160" s="150">
        <v>10</v>
      </c>
      <c r="F160" s="92">
        <v>2</v>
      </c>
      <c r="G160" s="92">
        <v>2</v>
      </c>
      <c r="H160" s="92">
        <v>4</v>
      </c>
      <c r="I160" s="92">
        <v>2</v>
      </c>
      <c r="J160" s="92">
        <v>2</v>
      </c>
      <c r="K160" s="147">
        <v>2</v>
      </c>
      <c r="L160" s="311"/>
    </row>
    <row r="161" spans="1:12" ht="12.95" customHeight="1" thickBot="1">
      <c r="A161" s="296"/>
      <c r="B161" s="298"/>
      <c r="C161" s="24" t="s">
        <v>285</v>
      </c>
      <c r="D161" s="151" t="s">
        <v>4</v>
      </c>
      <c r="E161" s="156">
        <v>1</v>
      </c>
      <c r="F161" s="156">
        <v>1</v>
      </c>
      <c r="G161" s="156">
        <v>2</v>
      </c>
      <c r="H161" s="191">
        <v>6</v>
      </c>
      <c r="I161" s="151"/>
      <c r="J161" s="151"/>
      <c r="K161" s="152"/>
      <c r="L161" s="311"/>
    </row>
    <row r="162" spans="1:12" ht="12.95" customHeight="1" thickBot="1">
      <c r="A162" s="296"/>
      <c r="B162" s="298"/>
      <c r="C162" s="14" t="s">
        <v>4</v>
      </c>
      <c r="D162" s="123" t="s">
        <v>286</v>
      </c>
      <c r="E162" s="124"/>
      <c r="F162" s="124"/>
      <c r="G162" s="124"/>
      <c r="H162" s="124"/>
      <c r="I162" s="124"/>
      <c r="J162" s="124"/>
      <c r="K162" s="124"/>
      <c r="L162" s="311"/>
    </row>
    <row r="163" spans="1:12" ht="12.95" customHeight="1" thickBot="1">
      <c r="A163" s="304"/>
      <c r="B163" s="317"/>
      <c r="C163" s="16" t="s">
        <v>4</v>
      </c>
      <c r="D163" s="121" t="s">
        <v>143</v>
      </c>
      <c r="E163" s="122"/>
      <c r="F163" s="122"/>
      <c r="G163" s="122"/>
      <c r="H163" s="122"/>
      <c r="I163" s="122"/>
      <c r="J163" s="122"/>
      <c r="K163" s="122"/>
      <c r="L163" s="311"/>
    </row>
    <row r="164" spans="1:12" ht="46.5" thickBot="1">
      <c r="A164" s="8" t="s">
        <v>370</v>
      </c>
      <c r="B164" s="9" t="s">
        <v>371</v>
      </c>
      <c r="C164" s="9" t="s">
        <v>4</v>
      </c>
      <c r="D164" s="133" t="s">
        <v>280</v>
      </c>
      <c r="E164" s="130" t="s">
        <v>291</v>
      </c>
      <c r="F164" s="137" t="s">
        <v>292</v>
      </c>
      <c r="G164" s="137" t="s">
        <v>293</v>
      </c>
      <c r="H164" s="162" t="s">
        <v>294</v>
      </c>
      <c r="I164" s="137" t="s">
        <v>295</v>
      </c>
      <c r="J164" s="135" t="s">
        <v>296</v>
      </c>
      <c r="K164" s="145" t="s">
        <v>297</v>
      </c>
      <c r="L164" s="311"/>
    </row>
    <row r="165" spans="1:12" ht="23.45" customHeight="1" thickBot="1">
      <c r="A165" s="308" t="s">
        <v>4</v>
      </c>
      <c r="B165" s="305" t="s">
        <v>372</v>
      </c>
      <c r="C165" s="25" t="s">
        <v>283</v>
      </c>
      <c r="D165" s="92">
        <v>0</v>
      </c>
      <c r="E165" s="132">
        <v>0.9</v>
      </c>
      <c r="F165" s="81">
        <v>0.7</v>
      </c>
      <c r="G165" s="81">
        <v>0.75</v>
      </c>
      <c r="H165" s="81">
        <v>0.75</v>
      </c>
      <c r="I165" s="81">
        <v>0.8</v>
      </c>
      <c r="J165" s="81">
        <v>0.85</v>
      </c>
      <c r="K165" s="144">
        <v>0.9</v>
      </c>
      <c r="L165" s="311"/>
    </row>
    <row r="166" spans="1:12" ht="12.95" customHeight="1" thickBot="1">
      <c r="A166" s="309"/>
      <c r="B166" s="306"/>
      <c r="C166" s="24" t="s">
        <v>285</v>
      </c>
      <c r="D166" s="151" t="s">
        <v>4</v>
      </c>
      <c r="E166" s="151"/>
      <c r="F166" s="157">
        <v>0.7</v>
      </c>
      <c r="G166" s="157">
        <v>0.75</v>
      </c>
      <c r="H166" s="157">
        <v>0.75</v>
      </c>
      <c r="I166" s="151"/>
      <c r="J166" s="151"/>
      <c r="K166" s="152"/>
      <c r="L166" s="311"/>
    </row>
    <row r="167" spans="1:12" ht="12.95" customHeight="1" thickBot="1">
      <c r="A167" s="309"/>
      <c r="B167" s="306"/>
      <c r="C167" s="14" t="s">
        <v>4</v>
      </c>
      <c r="D167" s="123" t="s">
        <v>286</v>
      </c>
      <c r="E167" s="124"/>
      <c r="F167" s="124"/>
      <c r="G167" s="124"/>
      <c r="H167" s="124"/>
      <c r="I167" s="124"/>
      <c r="J167" s="124"/>
      <c r="K167" s="124"/>
      <c r="L167" s="311"/>
    </row>
    <row r="168" spans="1:12" ht="12.95" customHeight="1" thickBot="1">
      <c r="A168" s="309"/>
      <c r="B168" s="307"/>
      <c r="C168" s="16" t="s">
        <v>4</v>
      </c>
      <c r="D168" s="121" t="s">
        <v>143</v>
      </c>
      <c r="E168" s="122"/>
      <c r="F168" s="122"/>
      <c r="G168" s="122"/>
      <c r="H168" s="122"/>
      <c r="I168" s="122"/>
      <c r="J168" s="122"/>
      <c r="K168" s="122"/>
      <c r="L168" s="312"/>
    </row>
    <row r="169" spans="1:12" ht="12.95" thickBot="1">
      <c r="A169" s="309"/>
      <c r="B169" s="15"/>
      <c r="C169" s="16"/>
      <c r="D169" s="16"/>
      <c r="E169" s="16"/>
      <c r="F169" s="16"/>
      <c r="G169" s="16"/>
      <c r="H169" s="16"/>
      <c r="I169" s="16"/>
      <c r="J169" s="16"/>
      <c r="K169" s="16"/>
      <c r="L169" s="14"/>
    </row>
    <row r="170" spans="1:12" ht="12.6" customHeight="1" thickBot="1">
      <c r="A170" s="275" t="s">
        <v>312</v>
      </c>
      <c r="B170" s="22" t="s">
        <v>313</v>
      </c>
      <c r="C170" s="22" t="s">
        <v>4</v>
      </c>
      <c r="D170" s="22" t="s">
        <v>314</v>
      </c>
      <c r="E170" s="22"/>
      <c r="F170" s="22"/>
      <c r="G170" s="22"/>
      <c r="H170" s="22"/>
      <c r="I170" s="22"/>
      <c r="J170" s="22"/>
      <c r="K170" s="22"/>
      <c r="L170" s="139"/>
    </row>
    <row r="171" spans="1:12" ht="12.95" thickBot="1">
      <c r="A171" s="276"/>
      <c r="B171" s="11" t="s">
        <v>4</v>
      </c>
      <c r="C171" s="11" t="s">
        <v>4</v>
      </c>
      <c r="D171" s="11" t="s">
        <v>4</v>
      </c>
      <c r="E171" s="11"/>
      <c r="F171" s="11"/>
      <c r="G171" s="11"/>
      <c r="H171" s="11"/>
      <c r="I171" s="11"/>
      <c r="J171" s="11"/>
      <c r="K171" s="11"/>
      <c r="L171" s="138"/>
    </row>
    <row r="172" spans="1:12" ht="12.95" thickBot="1">
      <c r="A172" s="275" t="s">
        <v>315</v>
      </c>
      <c r="B172" s="22" t="s">
        <v>316</v>
      </c>
      <c r="C172" s="22" t="s">
        <v>4</v>
      </c>
      <c r="D172" s="277" t="s">
        <v>4</v>
      </c>
      <c r="E172" s="278"/>
      <c r="F172" s="278"/>
      <c r="G172" s="278"/>
      <c r="H172" s="278"/>
      <c r="I172" s="278"/>
      <c r="J172" s="278"/>
      <c r="K172" s="278"/>
      <c r="L172" s="279"/>
    </row>
    <row r="173" spans="1:12" ht="12.95" thickBot="1">
      <c r="A173" s="276"/>
      <c r="B173" s="11" t="s">
        <v>4</v>
      </c>
      <c r="C173" s="23" t="s">
        <v>4</v>
      </c>
      <c r="D173" s="280"/>
      <c r="E173" s="281"/>
      <c r="F173" s="281"/>
      <c r="G173" s="281"/>
      <c r="H173" s="281"/>
      <c r="I173" s="281"/>
      <c r="J173" s="281"/>
      <c r="K173" s="281"/>
      <c r="L173" s="282"/>
    </row>
    <row r="174" spans="1:12" ht="12.95" thickBot="1"/>
    <row r="175" spans="1:12" ht="46.5" thickBot="1">
      <c r="A175" s="286" t="s">
        <v>373</v>
      </c>
      <c r="B175" s="7" t="s">
        <v>374</v>
      </c>
      <c r="C175" s="7" t="s">
        <v>4</v>
      </c>
      <c r="D175" s="130" t="s">
        <v>280</v>
      </c>
      <c r="E175" s="130" t="s">
        <v>291</v>
      </c>
      <c r="F175" s="137" t="s">
        <v>292</v>
      </c>
      <c r="G175" s="137" t="s">
        <v>293</v>
      </c>
      <c r="H175" s="162" t="s">
        <v>294</v>
      </c>
      <c r="I175" s="137" t="s">
        <v>295</v>
      </c>
      <c r="J175" s="135" t="s">
        <v>296</v>
      </c>
      <c r="K175" s="143" t="s">
        <v>297</v>
      </c>
      <c r="L175" s="83" t="s">
        <v>281</v>
      </c>
    </row>
    <row r="176" spans="1:12" ht="23.45" customHeight="1" thickBot="1">
      <c r="A176" s="287"/>
      <c r="B176" s="314" t="s">
        <v>206</v>
      </c>
      <c r="C176" s="25" t="s">
        <v>283</v>
      </c>
      <c r="D176" s="92">
        <v>0</v>
      </c>
      <c r="E176" s="150">
        <v>87</v>
      </c>
      <c r="F176" s="92">
        <v>31</v>
      </c>
      <c r="G176" s="92">
        <v>43</v>
      </c>
      <c r="H176" s="92">
        <v>43</v>
      </c>
      <c r="I176" s="92">
        <v>73</v>
      </c>
      <c r="J176" s="92">
        <v>80</v>
      </c>
      <c r="K176" s="92">
        <v>87</v>
      </c>
      <c r="L176" s="232" t="s">
        <v>375</v>
      </c>
    </row>
    <row r="177" spans="1:12" ht="12.95" customHeight="1" thickBot="1">
      <c r="A177" s="287"/>
      <c r="B177" s="315"/>
      <c r="C177" s="24" t="s">
        <v>285</v>
      </c>
      <c r="D177" s="151" t="s">
        <v>4</v>
      </c>
      <c r="E177" s="151"/>
      <c r="F177" s="151">
        <v>31</v>
      </c>
      <c r="G177" s="151">
        <v>43</v>
      </c>
      <c r="H177" s="151">
        <v>43</v>
      </c>
      <c r="I177" s="151"/>
      <c r="J177" s="151"/>
      <c r="K177" s="152"/>
      <c r="L177" s="233"/>
    </row>
    <row r="178" spans="1:12" ht="12.95" customHeight="1" thickBot="1">
      <c r="A178" s="287"/>
      <c r="B178" s="315"/>
      <c r="C178" s="14" t="s">
        <v>4</v>
      </c>
      <c r="D178" s="123" t="s">
        <v>286</v>
      </c>
      <c r="E178" s="124"/>
      <c r="F178" s="124"/>
      <c r="G178" s="124"/>
      <c r="H178" s="124"/>
      <c r="I178" s="124"/>
      <c r="J178" s="124"/>
      <c r="K178" s="124"/>
      <c r="L178" s="233"/>
    </row>
    <row r="179" spans="1:12" ht="12.95" customHeight="1" thickBot="1">
      <c r="A179" s="288"/>
      <c r="B179" s="316"/>
      <c r="C179" s="16" t="s">
        <v>4</v>
      </c>
      <c r="D179" s="121" t="s">
        <v>376</v>
      </c>
      <c r="E179" s="122"/>
      <c r="F179" s="122"/>
      <c r="G179" s="122"/>
      <c r="H179" s="122"/>
      <c r="I179" s="122"/>
      <c r="J179" s="122"/>
      <c r="K179" s="122"/>
      <c r="L179" s="234"/>
    </row>
    <row r="180" spans="1:12" ht="12.95" thickBot="1">
      <c r="A180" s="8" t="s">
        <v>352</v>
      </c>
      <c r="B180" s="15"/>
      <c r="C180" s="16"/>
      <c r="D180" s="16"/>
      <c r="E180" s="16"/>
      <c r="F180" s="16"/>
      <c r="G180" s="16"/>
      <c r="H180" s="16"/>
      <c r="I180" s="16"/>
      <c r="J180" s="16"/>
      <c r="K180" s="16"/>
      <c r="L180" s="14"/>
    </row>
    <row r="181" spans="1:12" ht="12.6" customHeight="1" thickBot="1">
      <c r="A181" s="275" t="s">
        <v>312</v>
      </c>
      <c r="B181" s="22" t="s">
        <v>313</v>
      </c>
      <c r="C181" s="22" t="s">
        <v>4</v>
      </c>
      <c r="D181" s="22" t="s">
        <v>314</v>
      </c>
      <c r="E181" s="22"/>
      <c r="F181" s="22"/>
      <c r="G181" s="22"/>
      <c r="H181" s="22"/>
      <c r="I181" s="22"/>
      <c r="J181" s="22"/>
      <c r="K181" s="22"/>
      <c r="L181" s="139"/>
    </row>
    <row r="182" spans="1:12" ht="12.95" thickBot="1">
      <c r="A182" s="276"/>
      <c r="B182" s="11" t="s">
        <v>4</v>
      </c>
      <c r="C182" s="11" t="s">
        <v>4</v>
      </c>
      <c r="D182" s="11" t="s">
        <v>4</v>
      </c>
      <c r="E182" s="11"/>
      <c r="F182" s="11"/>
      <c r="G182" s="11"/>
      <c r="H182" s="11"/>
      <c r="I182" s="11"/>
      <c r="J182" s="11"/>
      <c r="K182" s="11"/>
      <c r="L182" s="138"/>
    </row>
    <row r="183" spans="1:12" ht="12.95" thickBot="1">
      <c r="A183" s="275" t="s">
        <v>315</v>
      </c>
      <c r="B183" s="22" t="s">
        <v>316</v>
      </c>
      <c r="C183" s="22" t="s">
        <v>4</v>
      </c>
      <c r="D183" s="277" t="s">
        <v>4</v>
      </c>
      <c r="E183" s="278"/>
      <c r="F183" s="278"/>
      <c r="G183" s="278"/>
      <c r="H183" s="278"/>
      <c r="I183" s="278"/>
      <c r="J183" s="278"/>
      <c r="K183" s="278"/>
      <c r="L183" s="279"/>
    </row>
    <row r="184" spans="1:12" ht="12.95" thickBot="1">
      <c r="A184" s="276"/>
      <c r="B184" s="11" t="s">
        <v>4</v>
      </c>
      <c r="C184" s="23" t="s">
        <v>4</v>
      </c>
      <c r="D184" s="280"/>
      <c r="E184" s="281"/>
      <c r="F184" s="281"/>
      <c r="G184" s="281"/>
      <c r="H184" s="281"/>
      <c r="I184" s="281"/>
      <c r="J184" s="281"/>
      <c r="K184" s="281"/>
      <c r="L184" s="282"/>
    </row>
    <row r="185" spans="1:12" ht="12.6"/>
    <row r="186" spans="1:12" ht="12.6"/>
    <row r="187" spans="1:12" ht="12.6"/>
    <row r="188" spans="1:12" ht="12.6"/>
    <row r="189" spans="1:12" ht="12.6"/>
    <row r="190" spans="1:12" ht="12.6"/>
    <row r="191" spans="1:12" ht="12.6"/>
    <row r="192" spans="1:12" ht="12.6"/>
    <row r="193" ht="12.6"/>
    <row r="194" ht="12.6"/>
    <row r="195" ht="12.6"/>
    <row r="196" ht="12.6"/>
  </sheetData>
  <mergeCells count="94">
    <mergeCell ref="D26:K26"/>
    <mergeCell ref="D52:K52"/>
    <mergeCell ref="A139:A147"/>
    <mergeCell ref="A3:L3"/>
    <mergeCell ref="B176:B179"/>
    <mergeCell ref="B160:B163"/>
    <mergeCell ref="D36:K36"/>
    <mergeCell ref="D37:K37"/>
    <mergeCell ref="L54:L57"/>
    <mergeCell ref="D135:L136"/>
    <mergeCell ref="D60:L61"/>
    <mergeCell ref="D91:L92"/>
    <mergeCell ref="D56:K56"/>
    <mergeCell ref="B34:B37"/>
    <mergeCell ref="A58:A59"/>
    <mergeCell ref="A60:A61"/>
    <mergeCell ref="A181:A182"/>
    <mergeCell ref="A172:A173"/>
    <mergeCell ref="D172:L173"/>
    <mergeCell ref="B165:B168"/>
    <mergeCell ref="A165:A169"/>
    <mergeCell ref="A170:A171"/>
    <mergeCell ref="L155:L168"/>
    <mergeCell ref="A183:A184"/>
    <mergeCell ref="D183:L184"/>
    <mergeCell ref="A123:A131"/>
    <mergeCell ref="A175:A179"/>
    <mergeCell ref="A135:A136"/>
    <mergeCell ref="B139:B142"/>
    <mergeCell ref="A133:A134"/>
    <mergeCell ref="B123:B126"/>
    <mergeCell ref="B128:B131"/>
    <mergeCell ref="B144:B147"/>
    <mergeCell ref="A149:A150"/>
    <mergeCell ref="A155:A163"/>
    <mergeCell ref="A151:A152"/>
    <mergeCell ref="D151:L152"/>
    <mergeCell ref="B155:B158"/>
    <mergeCell ref="L176:L179"/>
    <mergeCell ref="A54:A57"/>
    <mergeCell ref="A96:A114"/>
    <mergeCell ref="L64:L67"/>
    <mergeCell ref="L69:L72"/>
    <mergeCell ref="L74:L77"/>
    <mergeCell ref="L79:L82"/>
    <mergeCell ref="B74:B77"/>
    <mergeCell ref="B79:B81"/>
    <mergeCell ref="B49:B52"/>
    <mergeCell ref="D51:K51"/>
    <mergeCell ref="B54:B57"/>
    <mergeCell ref="B39:B42"/>
    <mergeCell ref="D41:K41"/>
    <mergeCell ref="D57:K57"/>
    <mergeCell ref="A119:A120"/>
    <mergeCell ref="D119:L120"/>
    <mergeCell ref="A117:A118"/>
    <mergeCell ref="A89:A90"/>
    <mergeCell ref="A91:A92"/>
    <mergeCell ref="B101:B104"/>
    <mergeCell ref="B106:B109"/>
    <mergeCell ref="B111:B114"/>
    <mergeCell ref="B96:B99"/>
    <mergeCell ref="B84:B86"/>
    <mergeCell ref="D27:K27"/>
    <mergeCell ref="L24:L52"/>
    <mergeCell ref="A7:A20"/>
    <mergeCell ref="B24:B27"/>
    <mergeCell ref="B29:B32"/>
    <mergeCell ref="A24:A52"/>
    <mergeCell ref="D31:K31"/>
    <mergeCell ref="D32:K32"/>
    <mergeCell ref="A64:A87"/>
    <mergeCell ref="B64:B66"/>
    <mergeCell ref="B69:B72"/>
    <mergeCell ref="D42:K42"/>
    <mergeCell ref="B44:B47"/>
    <mergeCell ref="D46:K46"/>
    <mergeCell ref="D47:K47"/>
    <mergeCell ref="B5:L5"/>
    <mergeCell ref="D9:K9"/>
    <mergeCell ref="D10:K10"/>
    <mergeCell ref="D14:K14"/>
    <mergeCell ref="D15:K15"/>
    <mergeCell ref="L7:L20"/>
    <mergeCell ref="D19:K19"/>
    <mergeCell ref="D20:K20"/>
    <mergeCell ref="B17:B20"/>
    <mergeCell ref="B12:B15"/>
    <mergeCell ref="B7:B10"/>
    <mergeCell ref="L139:L142"/>
    <mergeCell ref="L144:L147"/>
    <mergeCell ref="L84:L87"/>
    <mergeCell ref="L96:L115"/>
    <mergeCell ref="L123:L131"/>
  </mergeCells>
  <phoneticPr fontId="0" type="noConversion"/>
  <hyperlinks>
    <hyperlink ref="A1" location="'Guidance Notes'!A1" display="Please refer to the Guidance Notes tab for advice on completing the various fields in the logframe." xr:uid="{D5F07A34-457F-416E-A940-3A09CC24A05C}"/>
    <hyperlink ref="A2" r:id="rId1" xr:uid="{D50FCE6F-2861-492D-9152-3E3D72DD98E1}"/>
  </hyperlinks>
  <pageMargins left="0.74803149606299213" right="0.74803149606299213" top="0.98425196850393704" bottom="0.98425196850393704" header="0.51181102362204722" footer="0.51181102362204722"/>
  <pageSetup paperSize="9" scale="48" orientation="landscape" r:id="rId2"/>
  <headerFooter alignWithMargins="0">
    <oddHeader>&amp;L&amp;"Calibri"&amp;10&amp;K000000OFFICIAL&amp;1#</oddHeader>
    <oddFooter>&amp;LUpdated January 2011</oddFooter>
  </headerFooter>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0E58-55F2-457A-98CA-95ED7DA62E4E}">
  <sheetPr>
    <pageSetUpPr fitToPage="1"/>
  </sheetPr>
  <dimension ref="A1:O205"/>
  <sheetViews>
    <sheetView zoomScale="80" zoomScaleNormal="80" workbookViewId="0">
      <selection activeCell="D84" sqref="D84"/>
    </sheetView>
  </sheetViews>
  <sheetFormatPr defaultRowHeight="12.75" customHeight="1"/>
  <cols>
    <col min="1" max="1" width="49" customWidth="1"/>
    <col min="2" max="2" width="48.85546875" customWidth="1"/>
    <col min="3" max="14" width="20.7109375" customWidth="1"/>
    <col min="15" max="15" width="30.7109375" customWidth="1"/>
    <col min="16" max="16" width="9.28515625" customWidth="1"/>
  </cols>
  <sheetData>
    <row r="1" spans="1:15" ht="14.1">
      <c r="A1" s="4" t="s">
        <v>276</v>
      </c>
      <c r="B1" s="5"/>
      <c r="C1" s="6"/>
      <c r="D1" s="6"/>
      <c r="E1" s="6"/>
      <c r="F1" s="6"/>
      <c r="G1" s="6"/>
      <c r="H1" s="6"/>
      <c r="I1" s="6"/>
      <c r="J1" s="6"/>
      <c r="K1" s="6"/>
      <c r="L1" s="6"/>
      <c r="M1" s="6"/>
    </row>
    <row r="2" spans="1:15" ht="14.1">
      <c r="A2" s="4" t="s">
        <v>277</v>
      </c>
      <c r="B2" s="5"/>
      <c r="C2" s="6"/>
      <c r="D2" s="6"/>
      <c r="E2" s="6"/>
      <c r="F2" s="6"/>
      <c r="G2" s="6"/>
      <c r="H2" s="6"/>
      <c r="I2" s="6"/>
      <c r="J2" s="6"/>
      <c r="K2" s="6"/>
      <c r="L2" s="6"/>
      <c r="M2" s="6"/>
    </row>
    <row r="3" spans="1:15" ht="24" customHeight="1">
      <c r="A3" s="319" t="s">
        <v>278</v>
      </c>
      <c r="B3" s="319"/>
      <c r="C3" s="319"/>
      <c r="D3" s="319"/>
      <c r="E3" s="319"/>
      <c r="F3" s="319"/>
      <c r="G3" s="319"/>
      <c r="H3" s="319"/>
      <c r="I3" s="319"/>
      <c r="J3" s="319"/>
      <c r="K3" s="319"/>
      <c r="L3" s="319"/>
      <c r="M3" s="319"/>
      <c r="N3" s="319"/>
      <c r="O3" s="319"/>
    </row>
    <row r="4" spans="1:15" ht="12.6"/>
    <row r="5" spans="1:15" ht="12.6">
      <c r="A5" s="7" t="s">
        <v>2</v>
      </c>
      <c r="B5" s="253" t="s">
        <v>4</v>
      </c>
      <c r="C5" s="253"/>
      <c r="D5" s="253"/>
      <c r="E5" s="253"/>
      <c r="F5" s="253"/>
      <c r="G5" s="253"/>
      <c r="H5" s="253"/>
      <c r="I5" s="253"/>
      <c r="J5" s="253"/>
      <c r="K5" s="253"/>
      <c r="L5" s="253"/>
      <c r="M5" s="253"/>
      <c r="N5" s="253"/>
      <c r="O5" s="254"/>
    </row>
    <row r="6" spans="1:15" ht="12.6">
      <c r="A6" s="8" t="s">
        <v>5</v>
      </c>
      <c r="B6" s="9" t="s">
        <v>279</v>
      </c>
      <c r="C6" s="9" t="s">
        <v>4</v>
      </c>
      <c r="D6" s="10" t="s">
        <v>280</v>
      </c>
      <c r="E6" s="10"/>
      <c r="F6" s="10"/>
      <c r="G6" s="10"/>
      <c r="H6" s="10"/>
      <c r="I6" s="10"/>
      <c r="J6" s="10"/>
      <c r="K6" s="10"/>
      <c r="L6" s="10" t="s">
        <v>377</v>
      </c>
      <c r="M6" s="10" t="s">
        <v>378</v>
      </c>
      <c r="N6" s="10" t="s">
        <v>379</v>
      </c>
      <c r="O6" s="88" t="s">
        <v>281</v>
      </c>
    </row>
    <row r="7" spans="1:15" ht="18.75" hidden="1" customHeight="1">
      <c r="A7" s="266" t="s">
        <v>282</v>
      </c>
      <c r="B7" s="322" t="s">
        <v>380</v>
      </c>
      <c r="C7" s="11" t="s">
        <v>283</v>
      </c>
      <c r="D7" s="11">
        <v>690</v>
      </c>
      <c r="E7" s="11"/>
      <c r="F7" s="11"/>
      <c r="G7" s="11"/>
      <c r="H7" s="11"/>
      <c r="I7" s="11"/>
      <c r="J7" s="11"/>
      <c r="K7" s="11"/>
      <c r="L7" s="12" t="s">
        <v>4</v>
      </c>
      <c r="M7" s="12" t="s">
        <v>4</v>
      </c>
      <c r="N7" s="16" t="s">
        <v>4</v>
      </c>
      <c r="O7" s="323"/>
    </row>
    <row r="8" spans="1:15" ht="12.6" hidden="1">
      <c r="A8" s="320"/>
      <c r="B8" s="251"/>
      <c r="C8" s="11" t="s">
        <v>285</v>
      </c>
      <c r="D8" s="13" t="s">
        <v>4</v>
      </c>
      <c r="E8" s="13"/>
      <c r="F8" s="13"/>
      <c r="G8" s="13"/>
      <c r="H8" s="13"/>
      <c r="I8" s="13"/>
      <c r="J8" s="13"/>
      <c r="K8" s="13"/>
      <c r="L8" s="12" t="s">
        <v>4</v>
      </c>
      <c r="M8" s="12" t="s">
        <v>4</v>
      </c>
      <c r="N8" s="16" t="s">
        <v>4</v>
      </c>
      <c r="O8" s="324"/>
    </row>
    <row r="9" spans="1:15" ht="12.6" hidden="1">
      <c r="A9" s="320"/>
      <c r="B9" s="251"/>
      <c r="C9" s="14" t="s">
        <v>4</v>
      </c>
      <c r="D9" s="246" t="s">
        <v>286</v>
      </c>
      <c r="E9" s="247"/>
      <c r="F9" s="247"/>
      <c r="G9" s="247"/>
      <c r="H9" s="247"/>
      <c r="I9" s="247"/>
      <c r="J9" s="247"/>
      <c r="K9" s="247"/>
      <c r="L9" s="247"/>
      <c r="M9" s="247"/>
      <c r="N9" s="247"/>
      <c r="O9" s="324"/>
    </row>
    <row r="10" spans="1:15" ht="12.6" hidden="1">
      <c r="A10" s="320"/>
      <c r="B10" s="252"/>
      <c r="C10" s="16" t="s">
        <v>4</v>
      </c>
      <c r="D10" s="248" t="s">
        <v>4</v>
      </c>
      <c r="E10" s="249"/>
      <c r="F10" s="249"/>
      <c r="G10" s="249"/>
      <c r="H10" s="249"/>
      <c r="I10" s="249"/>
      <c r="J10" s="249"/>
      <c r="K10" s="249"/>
      <c r="L10" s="249"/>
      <c r="M10" s="249"/>
      <c r="N10" s="249"/>
      <c r="O10" s="324"/>
    </row>
    <row r="11" spans="1:15" ht="12.6" hidden="1">
      <c r="A11" s="320"/>
      <c r="B11" s="48" t="s">
        <v>288</v>
      </c>
      <c r="C11" s="9" t="s">
        <v>4</v>
      </c>
      <c r="D11" s="10" t="s">
        <v>280</v>
      </c>
      <c r="E11" s="10"/>
      <c r="F11" s="10"/>
      <c r="G11" s="10"/>
      <c r="H11" s="10"/>
      <c r="I11" s="10"/>
      <c r="J11" s="10"/>
      <c r="K11" s="10"/>
      <c r="L11" s="10" t="s">
        <v>377</v>
      </c>
      <c r="M11" s="10" t="s">
        <v>378</v>
      </c>
      <c r="N11" s="87" t="s">
        <v>379</v>
      </c>
      <c r="O11" s="324"/>
    </row>
    <row r="12" spans="1:15" ht="22.5" hidden="1" customHeight="1">
      <c r="A12" s="320"/>
      <c r="B12" s="322" t="s">
        <v>381</v>
      </c>
      <c r="C12" s="11" t="s">
        <v>283</v>
      </c>
      <c r="D12" s="11">
        <v>117</v>
      </c>
      <c r="E12" s="11"/>
      <c r="F12" s="11"/>
      <c r="G12" s="11"/>
      <c r="H12" s="11"/>
      <c r="I12" s="11"/>
      <c r="J12" s="11"/>
      <c r="K12" s="11"/>
      <c r="L12" s="12" t="s">
        <v>4</v>
      </c>
      <c r="M12" s="12" t="s">
        <v>4</v>
      </c>
      <c r="N12" s="16" t="s">
        <v>4</v>
      </c>
      <c r="O12" s="324"/>
    </row>
    <row r="13" spans="1:15" ht="12.6" hidden="1">
      <c r="A13" s="320"/>
      <c r="B13" s="251"/>
      <c r="C13" s="11" t="s">
        <v>285</v>
      </c>
      <c r="D13" s="13" t="s">
        <v>4</v>
      </c>
      <c r="E13" s="13"/>
      <c r="F13" s="13"/>
      <c r="G13" s="13"/>
      <c r="H13" s="13"/>
      <c r="I13" s="13"/>
      <c r="J13" s="13"/>
      <c r="K13" s="13"/>
      <c r="L13" s="12" t="s">
        <v>4</v>
      </c>
      <c r="M13" s="12" t="s">
        <v>4</v>
      </c>
      <c r="N13" s="16" t="s">
        <v>4</v>
      </c>
      <c r="O13" s="324"/>
    </row>
    <row r="14" spans="1:15" ht="12.6" hidden="1">
      <c r="A14" s="320"/>
      <c r="B14" s="251"/>
      <c r="C14" s="14" t="s">
        <v>4</v>
      </c>
      <c r="D14" s="246" t="s">
        <v>286</v>
      </c>
      <c r="E14" s="247"/>
      <c r="F14" s="247"/>
      <c r="G14" s="247"/>
      <c r="H14" s="247"/>
      <c r="I14" s="247"/>
      <c r="J14" s="247"/>
      <c r="K14" s="247"/>
      <c r="L14" s="247"/>
      <c r="M14" s="247"/>
      <c r="N14" s="247"/>
      <c r="O14" s="324"/>
    </row>
    <row r="15" spans="1:15" ht="12.6" hidden="1">
      <c r="A15" s="320"/>
      <c r="B15" s="252"/>
      <c r="C15" s="16" t="s">
        <v>4</v>
      </c>
      <c r="D15" s="248" t="s">
        <v>4</v>
      </c>
      <c r="E15" s="249"/>
      <c r="F15" s="249"/>
      <c r="G15" s="249"/>
      <c r="H15" s="249"/>
      <c r="I15" s="249"/>
      <c r="J15" s="249"/>
      <c r="K15" s="249"/>
      <c r="L15" s="249"/>
      <c r="M15" s="249"/>
      <c r="N15" s="249"/>
      <c r="O15" s="324"/>
    </row>
    <row r="16" spans="1:15" ht="15" hidden="1" customHeight="1">
      <c r="A16" s="320"/>
      <c r="B16" s="48" t="s">
        <v>289</v>
      </c>
      <c r="C16" s="9" t="s">
        <v>4</v>
      </c>
      <c r="D16" s="10" t="s">
        <v>280</v>
      </c>
      <c r="E16" s="10"/>
      <c r="F16" s="10"/>
      <c r="G16" s="10"/>
      <c r="H16" s="10"/>
      <c r="I16" s="10"/>
      <c r="J16" s="10"/>
      <c r="K16" s="10"/>
      <c r="L16" s="10" t="s">
        <v>377</v>
      </c>
      <c r="M16" s="10" t="s">
        <v>378</v>
      </c>
      <c r="N16" s="87" t="s">
        <v>379</v>
      </c>
      <c r="O16" s="324"/>
    </row>
    <row r="17" spans="1:15" ht="15" hidden="1" customHeight="1">
      <c r="A17" s="320"/>
      <c r="B17" s="322" t="s">
        <v>382</v>
      </c>
      <c r="C17" s="11" t="s">
        <v>283</v>
      </c>
      <c r="D17" s="11">
        <v>15.4</v>
      </c>
      <c r="E17" s="11"/>
      <c r="F17" s="11"/>
      <c r="G17" s="11"/>
      <c r="H17" s="11"/>
      <c r="I17" s="11"/>
      <c r="J17" s="11"/>
      <c r="K17" s="11"/>
      <c r="L17" s="12" t="s">
        <v>4</v>
      </c>
      <c r="M17" s="12" t="s">
        <v>4</v>
      </c>
      <c r="N17" s="16" t="s">
        <v>4</v>
      </c>
      <c r="O17" s="324"/>
    </row>
    <row r="18" spans="1:15" ht="15" hidden="1" customHeight="1">
      <c r="A18" s="320"/>
      <c r="B18" s="251"/>
      <c r="C18" s="11" t="s">
        <v>285</v>
      </c>
      <c r="D18" s="13" t="s">
        <v>4</v>
      </c>
      <c r="E18" s="13"/>
      <c r="F18" s="13"/>
      <c r="G18" s="13"/>
      <c r="H18" s="13"/>
      <c r="I18" s="13"/>
      <c r="J18" s="13"/>
      <c r="K18" s="13"/>
      <c r="L18" s="12" t="s">
        <v>4</v>
      </c>
      <c r="M18" s="12" t="s">
        <v>4</v>
      </c>
      <c r="N18" s="16" t="s">
        <v>4</v>
      </c>
      <c r="O18" s="324"/>
    </row>
    <row r="19" spans="1:15" ht="15" hidden="1" customHeight="1">
      <c r="A19" s="320"/>
      <c r="B19" s="251"/>
      <c r="C19" s="14" t="s">
        <v>4</v>
      </c>
      <c r="D19" s="246" t="s">
        <v>286</v>
      </c>
      <c r="E19" s="247"/>
      <c r="F19" s="247"/>
      <c r="G19" s="247"/>
      <c r="H19" s="247"/>
      <c r="I19" s="247"/>
      <c r="J19" s="247"/>
      <c r="K19" s="247"/>
      <c r="L19" s="247"/>
      <c r="M19" s="247"/>
      <c r="N19" s="247"/>
      <c r="O19" s="324"/>
    </row>
    <row r="20" spans="1:15" ht="15" hidden="1" customHeight="1">
      <c r="A20" s="321"/>
      <c r="B20" s="252"/>
      <c r="C20" s="16" t="s">
        <v>4</v>
      </c>
      <c r="D20" s="248" t="s">
        <v>4</v>
      </c>
      <c r="E20" s="249"/>
      <c r="F20" s="249"/>
      <c r="G20" s="249"/>
      <c r="H20" s="249"/>
      <c r="I20" s="249"/>
      <c r="J20" s="249"/>
      <c r="K20" s="249"/>
      <c r="L20" s="249"/>
      <c r="M20" s="249"/>
      <c r="N20" s="249"/>
      <c r="O20" s="325"/>
    </row>
    <row r="21" spans="1:15" ht="12.6" hidden="1">
      <c r="A21" s="18"/>
      <c r="B21" s="18"/>
      <c r="C21" s="18"/>
      <c r="D21" s="18"/>
      <c r="E21" s="18"/>
      <c r="F21" s="18"/>
      <c r="G21" s="18"/>
      <c r="H21" s="18"/>
      <c r="I21" s="18"/>
      <c r="J21" s="18"/>
      <c r="K21" s="18"/>
      <c r="L21" s="18"/>
      <c r="M21" s="18"/>
      <c r="N21" s="18"/>
      <c r="O21" s="18"/>
    </row>
    <row r="22" spans="1:15" ht="12.6">
      <c r="A22" s="18"/>
      <c r="B22" s="18"/>
      <c r="C22" s="18"/>
      <c r="D22" s="18"/>
      <c r="E22" s="18"/>
      <c r="F22" s="18"/>
      <c r="G22" s="18"/>
      <c r="H22" s="18"/>
      <c r="I22" s="18"/>
      <c r="J22" s="18"/>
      <c r="K22" s="18"/>
      <c r="L22" s="18"/>
      <c r="M22" s="18"/>
      <c r="N22" s="18"/>
      <c r="O22" s="18"/>
    </row>
    <row r="23" spans="1:15" ht="12.6">
      <c r="A23" s="19" t="s">
        <v>7</v>
      </c>
      <c r="B23" s="20" t="s">
        <v>290</v>
      </c>
      <c r="C23" s="20" t="s">
        <v>4</v>
      </c>
      <c r="D23" s="21" t="s">
        <v>280</v>
      </c>
      <c r="E23" s="21" t="s">
        <v>383</v>
      </c>
      <c r="F23" s="21" t="s">
        <v>384</v>
      </c>
      <c r="G23" s="21" t="s">
        <v>385</v>
      </c>
      <c r="H23" s="21" t="s">
        <v>386</v>
      </c>
      <c r="I23" s="21" t="s">
        <v>387</v>
      </c>
      <c r="J23" s="21" t="s">
        <v>388</v>
      </c>
      <c r="K23" s="21" t="s">
        <v>389</v>
      </c>
      <c r="L23" s="21" t="s">
        <v>377</v>
      </c>
      <c r="M23" s="21" t="s">
        <v>378</v>
      </c>
      <c r="N23" s="21" t="s">
        <v>379</v>
      </c>
      <c r="O23" s="88" t="s">
        <v>281</v>
      </c>
    </row>
    <row r="24" spans="1:15" ht="29.45" customHeight="1">
      <c r="A24" s="269" t="s">
        <v>298</v>
      </c>
      <c r="B24" s="258" t="s">
        <v>107</v>
      </c>
      <c r="C24" s="11" t="s">
        <v>283</v>
      </c>
      <c r="D24" s="81"/>
      <c r="E24" s="81"/>
      <c r="F24" s="81"/>
      <c r="G24" s="81"/>
      <c r="H24" s="81"/>
      <c r="I24" s="81"/>
      <c r="J24" s="81"/>
      <c r="K24" s="81"/>
      <c r="L24" s="12" t="s">
        <v>4</v>
      </c>
      <c r="M24" s="12" t="s">
        <v>4</v>
      </c>
      <c r="N24" s="16" t="s">
        <v>4</v>
      </c>
      <c r="O24" s="323" t="s">
        <v>4</v>
      </c>
    </row>
    <row r="25" spans="1:15" ht="12.95" customHeight="1">
      <c r="A25" s="270"/>
      <c r="B25" s="259"/>
      <c r="C25" s="11" t="s">
        <v>285</v>
      </c>
      <c r="D25" s="13" t="s">
        <v>4</v>
      </c>
      <c r="E25" s="13"/>
      <c r="F25" s="13"/>
      <c r="G25" s="13"/>
      <c r="H25" s="13"/>
      <c r="I25" s="13"/>
      <c r="J25" s="13"/>
      <c r="K25" s="13"/>
      <c r="L25" s="12" t="s">
        <v>4</v>
      </c>
      <c r="M25" s="12" t="s">
        <v>4</v>
      </c>
      <c r="N25" s="16" t="s">
        <v>4</v>
      </c>
      <c r="O25" s="324"/>
    </row>
    <row r="26" spans="1:15" ht="12.95" customHeight="1">
      <c r="A26" s="270"/>
      <c r="B26" s="259"/>
      <c r="C26" s="14" t="s">
        <v>4</v>
      </c>
      <c r="D26" s="246" t="s">
        <v>286</v>
      </c>
      <c r="E26" s="247"/>
      <c r="F26" s="247"/>
      <c r="G26" s="247"/>
      <c r="H26" s="247"/>
      <c r="I26" s="247"/>
      <c r="J26" s="247"/>
      <c r="K26" s="247"/>
      <c r="L26" s="247"/>
      <c r="M26" s="247"/>
      <c r="N26" s="247"/>
      <c r="O26" s="324"/>
    </row>
    <row r="27" spans="1:15" ht="20.45" customHeight="1">
      <c r="A27" s="270"/>
      <c r="B27" s="260"/>
      <c r="C27" s="16" t="s">
        <v>4</v>
      </c>
      <c r="D27" s="261" t="s">
        <v>91</v>
      </c>
      <c r="E27" s="262"/>
      <c r="F27" s="262"/>
      <c r="G27" s="262"/>
      <c r="H27" s="262"/>
      <c r="I27" s="262"/>
      <c r="J27" s="262"/>
      <c r="K27" s="262"/>
      <c r="L27" s="262"/>
      <c r="M27" s="262"/>
      <c r="N27" s="262"/>
      <c r="O27" s="324"/>
    </row>
    <row r="28" spans="1:15" ht="12.95" customHeight="1">
      <c r="A28" s="270"/>
      <c r="B28" s="7" t="s">
        <v>300</v>
      </c>
      <c r="C28" s="9" t="s">
        <v>4</v>
      </c>
      <c r="D28" s="10" t="s">
        <v>280</v>
      </c>
      <c r="E28" s="21" t="s">
        <v>383</v>
      </c>
      <c r="F28" s="21" t="s">
        <v>384</v>
      </c>
      <c r="G28" s="21" t="s">
        <v>385</v>
      </c>
      <c r="H28" s="21" t="s">
        <v>386</v>
      </c>
      <c r="I28" s="21" t="s">
        <v>387</v>
      </c>
      <c r="J28" s="21" t="s">
        <v>388</v>
      </c>
      <c r="K28" s="21" t="s">
        <v>389</v>
      </c>
      <c r="L28" s="10" t="s">
        <v>377</v>
      </c>
      <c r="M28" s="10" t="s">
        <v>378</v>
      </c>
      <c r="N28" s="87" t="s">
        <v>379</v>
      </c>
      <c r="O28" s="324"/>
    </row>
    <row r="29" spans="1:15" ht="12.95" customHeight="1">
      <c r="A29" s="270"/>
      <c r="B29" s="258" t="s">
        <v>301</v>
      </c>
      <c r="C29" s="11" t="s">
        <v>283</v>
      </c>
      <c r="D29" s="81"/>
      <c r="E29" s="81"/>
      <c r="F29" s="81"/>
      <c r="G29" s="81"/>
      <c r="H29" s="81"/>
      <c r="I29" s="81"/>
      <c r="J29" s="81"/>
      <c r="K29" s="81"/>
      <c r="L29" s="12" t="s">
        <v>4</v>
      </c>
      <c r="M29" s="12" t="s">
        <v>4</v>
      </c>
      <c r="N29" s="16" t="s">
        <v>4</v>
      </c>
      <c r="O29" s="324"/>
    </row>
    <row r="30" spans="1:15" ht="12.95" customHeight="1">
      <c r="A30" s="270"/>
      <c r="B30" s="259"/>
      <c r="C30" s="11" t="s">
        <v>285</v>
      </c>
      <c r="D30" s="13" t="s">
        <v>4</v>
      </c>
      <c r="E30" s="13"/>
      <c r="F30" s="13"/>
      <c r="G30" s="13"/>
      <c r="H30" s="13"/>
      <c r="I30" s="13"/>
      <c r="J30" s="13"/>
      <c r="K30" s="13"/>
      <c r="L30" s="12" t="s">
        <v>4</v>
      </c>
      <c r="M30" s="12" t="s">
        <v>4</v>
      </c>
      <c r="N30" s="16" t="s">
        <v>4</v>
      </c>
      <c r="O30" s="324"/>
    </row>
    <row r="31" spans="1:15" ht="12.95" customHeight="1">
      <c r="A31" s="270"/>
      <c r="B31" s="259"/>
      <c r="C31" s="14" t="s">
        <v>4</v>
      </c>
      <c r="D31" s="246" t="s">
        <v>286</v>
      </c>
      <c r="E31" s="247"/>
      <c r="F31" s="247"/>
      <c r="G31" s="247"/>
      <c r="H31" s="247"/>
      <c r="I31" s="247"/>
      <c r="J31" s="247"/>
      <c r="K31" s="247"/>
      <c r="L31" s="247"/>
      <c r="M31" s="247"/>
      <c r="N31" s="247"/>
      <c r="O31" s="324"/>
    </row>
    <row r="32" spans="1:15" ht="12.95" customHeight="1">
      <c r="A32" s="270"/>
      <c r="B32" s="260"/>
      <c r="C32" s="16" t="s">
        <v>4</v>
      </c>
      <c r="D32" s="261" t="s">
        <v>91</v>
      </c>
      <c r="E32" s="262"/>
      <c r="F32" s="262"/>
      <c r="G32" s="262"/>
      <c r="H32" s="262"/>
      <c r="I32" s="262"/>
      <c r="J32" s="262"/>
      <c r="K32" s="262"/>
      <c r="L32" s="262"/>
      <c r="M32" s="262"/>
      <c r="N32" s="262"/>
      <c r="O32" s="324"/>
    </row>
    <row r="33" spans="1:15" ht="12.95" customHeight="1">
      <c r="A33" s="270"/>
      <c r="B33" s="7" t="s">
        <v>302</v>
      </c>
      <c r="C33" s="9" t="s">
        <v>4</v>
      </c>
      <c r="D33" s="10" t="s">
        <v>280</v>
      </c>
      <c r="E33" s="21" t="s">
        <v>383</v>
      </c>
      <c r="F33" s="21" t="s">
        <v>384</v>
      </c>
      <c r="G33" s="21" t="s">
        <v>385</v>
      </c>
      <c r="H33" s="21" t="s">
        <v>386</v>
      </c>
      <c r="I33" s="21" t="s">
        <v>387</v>
      </c>
      <c r="J33" s="21" t="s">
        <v>388</v>
      </c>
      <c r="K33" s="21" t="s">
        <v>389</v>
      </c>
      <c r="L33" s="10" t="s">
        <v>377</v>
      </c>
      <c r="M33" s="10" t="s">
        <v>378</v>
      </c>
      <c r="N33" s="87" t="s">
        <v>379</v>
      </c>
      <c r="O33" s="324"/>
    </row>
    <row r="34" spans="1:15" ht="12.95" customHeight="1">
      <c r="A34" s="270"/>
      <c r="B34" s="258" t="s">
        <v>120</v>
      </c>
      <c r="C34" s="11" t="s">
        <v>283</v>
      </c>
      <c r="D34" s="81"/>
      <c r="E34" s="81"/>
      <c r="F34" s="81"/>
      <c r="G34" s="81"/>
      <c r="H34" s="81"/>
      <c r="I34" s="81"/>
      <c r="J34" s="81"/>
      <c r="K34" s="81"/>
      <c r="L34" s="12" t="s">
        <v>4</v>
      </c>
      <c r="M34" s="12" t="s">
        <v>4</v>
      </c>
      <c r="N34" s="16" t="s">
        <v>4</v>
      </c>
      <c r="O34" s="324"/>
    </row>
    <row r="35" spans="1:15" ht="12.95" customHeight="1">
      <c r="A35" s="270"/>
      <c r="B35" s="259"/>
      <c r="C35" s="11" t="s">
        <v>285</v>
      </c>
      <c r="D35" s="13" t="s">
        <v>4</v>
      </c>
      <c r="E35" s="13"/>
      <c r="F35" s="13"/>
      <c r="G35" s="13"/>
      <c r="H35" s="13"/>
      <c r="I35" s="13"/>
      <c r="J35" s="13"/>
      <c r="K35" s="13"/>
      <c r="L35" s="12" t="s">
        <v>4</v>
      </c>
      <c r="M35" s="12" t="s">
        <v>4</v>
      </c>
      <c r="N35" s="16" t="s">
        <v>4</v>
      </c>
      <c r="O35" s="324"/>
    </row>
    <row r="36" spans="1:15" ht="12.95" customHeight="1">
      <c r="A36" s="270"/>
      <c r="B36" s="259"/>
      <c r="C36" s="14" t="s">
        <v>4</v>
      </c>
      <c r="D36" s="246" t="s">
        <v>286</v>
      </c>
      <c r="E36" s="247"/>
      <c r="F36" s="247"/>
      <c r="G36" s="247"/>
      <c r="H36" s="247"/>
      <c r="I36" s="247"/>
      <c r="J36" s="247"/>
      <c r="K36" s="247"/>
      <c r="L36" s="247"/>
      <c r="M36" s="247"/>
      <c r="N36" s="247"/>
      <c r="O36" s="324"/>
    </row>
    <row r="37" spans="1:15" ht="12.95" customHeight="1">
      <c r="A37" s="270"/>
      <c r="B37" s="260"/>
      <c r="C37" s="16" t="s">
        <v>4</v>
      </c>
      <c r="D37" s="261" t="s">
        <v>91</v>
      </c>
      <c r="E37" s="262"/>
      <c r="F37" s="262"/>
      <c r="G37" s="262"/>
      <c r="H37" s="262"/>
      <c r="I37" s="262"/>
      <c r="J37" s="262"/>
      <c r="K37" s="262"/>
      <c r="L37" s="262"/>
      <c r="M37" s="262"/>
      <c r="N37" s="262"/>
      <c r="O37" s="324"/>
    </row>
    <row r="38" spans="1:15" ht="15" customHeight="1">
      <c r="A38" s="270"/>
      <c r="B38" s="7" t="s">
        <v>303</v>
      </c>
      <c r="C38" s="9" t="s">
        <v>4</v>
      </c>
      <c r="D38" s="10" t="s">
        <v>280</v>
      </c>
      <c r="E38" s="21" t="s">
        <v>383</v>
      </c>
      <c r="F38" s="21" t="s">
        <v>384</v>
      </c>
      <c r="G38" s="21" t="s">
        <v>385</v>
      </c>
      <c r="H38" s="21" t="s">
        <v>386</v>
      </c>
      <c r="I38" s="21" t="s">
        <v>387</v>
      </c>
      <c r="J38" s="21" t="s">
        <v>388</v>
      </c>
      <c r="K38" s="21" t="s">
        <v>389</v>
      </c>
      <c r="L38" s="10" t="s">
        <v>377</v>
      </c>
      <c r="M38" s="10" t="s">
        <v>378</v>
      </c>
      <c r="N38" s="87" t="s">
        <v>379</v>
      </c>
      <c r="O38" s="324"/>
    </row>
    <row r="39" spans="1:15" ht="15" customHeight="1">
      <c r="A39" s="270"/>
      <c r="B39" s="258" t="s">
        <v>126</v>
      </c>
      <c r="C39" s="11" t="s">
        <v>283</v>
      </c>
      <c r="D39" s="81"/>
      <c r="E39" s="81"/>
      <c r="F39" s="81"/>
      <c r="G39" s="81"/>
      <c r="H39" s="81"/>
      <c r="I39" s="81"/>
      <c r="J39" s="81"/>
      <c r="K39" s="81"/>
      <c r="L39" s="12" t="s">
        <v>4</v>
      </c>
      <c r="M39" s="12" t="s">
        <v>4</v>
      </c>
      <c r="N39" s="16" t="s">
        <v>4</v>
      </c>
      <c r="O39" s="324"/>
    </row>
    <row r="40" spans="1:15" ht="15" customHeight="1">
      <c r="A40" s="270"/>
      <c r="B40" s="259"/>
      <c r="C40" s="11" t="s">
        <v>285</v>
      </c>
      <c r="D40" s="13" t="s">
        <v>4</v>
      </c>
      <c r="E40" s="13"/>
      <c r="F40" s="13"/>
      <c r="G40" s="13"/>
      <c r="H40" s="13"/>
      <c r="I40" s="13"/>
      <c r="J40" s="13"/>
      <c r="K40" s="13"/>
      <c r="L40" s="12" t="s">
        <v>4</v>
      </c>
      <c r="M40" s="12" t="s">
        <v>4</v>
      </c>
      <c r="N40" s="16" t="s">
        <v>4</v>
      </c>
      <c r="O40" s="324"/>
    </row>
    <row r="41" spans="1:15" ht="15" customHeight="1">
      <c r="A41" s="270"/>
      <c r="B41" s="259"/>
      <c r="C41" s="14" t="s">
        <v>4</v>
      </c>
      <c r="D41" s="246" t="s">
        <v>286</v>
      </c>
      <c r="E41" s="247"/>
      <c r="F41" s="247"/>
      <c r="G41" s="247"/>
      <c r="H41" s="247"/>
      <c r="I41" s="247"/>
      <c r="J41" s="247"/>
      <c r="K41" s="247"/>
      <c r="L41" s="247"/>
      <c r="M41" s="247"/>
      <c r="N41" s="247"/>
      <c r="O41" s="324"/>
    </row>
    <row r="42" spans="1:15" ht="15" customHeight="1">
      <c r="A42" s="270"/>
      <c r="B42" s="260"/>
      <c r="C42" s="16" t="s">
        <v>4</v>
      </c>
      <c r="D42" s="261" t="s">
        <v>91</v>
      </c>
      <c r="E42" s="262"/>
      <c r="F42" s="262"/>
      <c r="G42" s="262"/>
      <c r="H42" s="262"/>
      <c r="I42" s="262"/>
      <c r="J42" s="262"/>
      <c r="K42" s="262"/>
      <c r="L42" s="262"/>
      <c r="M42" s="262"/>
      <c r="N42" s="262"/>
      <c r="O42" s="324"/>
    </row>
    <row r="43" spans="1:15" ht="15" customHeight="1">
      <c r="A43" s="270"/>
      <c r="B43" s="7" t="s">
        <v>304</v>
      </c>
      <c r="C43" s="9" t="s">
        <v>4</v>
      </c>
      <c r="D43" s="10" t="s">
        <v>280</v>
      </c>
      <c r="E43" s="21" t="s">
        <v>383</v>
      </c>
      <c r="F43" s="21" t="s">
        <v>384</v>
      </c>
      <c r="G43" s="21" t="s">
        <v>385</v>
      </c>
      <c r="H43" s="21" t="s">
        <v>386</v>
      </c>
      <c r="I43" s="21" t="s">
        <v>387</v>
      </c>
      <c r="J43" s="21" t="s">
        <v>388</v>
      </c>
      <c r="K43" s="21" t="s">
        <v>389</v>
      </c>
      <c r="L43" s="10" t="s">
        <v>377</v>
      </c>
      <c r="M43" s="10" t="s">
        <v>378</v>
      </c>
      <c r="N43" s="87" t="s">
        <v>379</v>
      </c>
      <c r="O43" s="324"/>
    </row>
    <row r="44" spans="1:15" ht="15" customHeight="1">
      <c r="A44" s="270"/>
      <c r="B44" s="329" t="s">
        <v>131</v>
      </c>
      <c r="C44" s="11" t="s">
        <v>283</v>
      </c>
      <c r="D44" s="81"/>
      <c r="E44" s="81"/>
      <c r="F44" s="81"/>
      <c r="G44" s="81"/>
      <c r="H44" s="81"/>
      <c r="I44" s="81"/>
      <c r="J44" s="81"/>
      <c r="K44" s="81"/>
      <c r="L44" s="12" t="s">
        <v>4</v>
      </c>
      <c r="M44" s="12" t="s">
        <v>4</v>
      </c>
      <c r="N44" s="16" t="s">
        <v>4</v>
      </c>
      <c r="O44" s="324"/>
    </row>
    <row r="45" spans="1:15" ht="15" customHeight="1">
      <c r="A45" s="270"/>
      <c r="B45" s="330"/>
      <c r="C45" s="11" t="s">
        <v>285</v>
      </c>
      <c r="D45" s="13" t="s">
        <v>4</v>
      </c>
      <c r="E45" s="13"/>
      <c r="F45" s="13"/>
      <c r="G45" s="13"/>
      <c r="H45" s="13"/>
      <c r="I45" s="13"/>
      <c r="J45" s="13"/>
      <c r="K45" s="13"/>
      <c r="L45" s="12" t="s">
        <v>4</v>
      </c>
      <c r="M45" s="12" t="s">
        <v>4</v>
      </c>
      <c r="N45" s="16" t="s">
        <v>4</v>
      </c>
      <c r="O45" s="324"/>
    </row>
    <row r="46" spans="1:15" ht="15" customHeight="1">
      <c r="A46" s="270"/>
      <c r="B46" s="330"/>
      <c r="C46" s="14" t="s">
        <v>4</v>
      </c>
      <c r="D46" s="246" t="s">
        <v>286</v>
      </c>
      <c r="E46" s="247"/>
      <c r="F46" s="247"/>
      <c r="G46" s="247"/>
      <c r="H46" s="247"/>
      <c r="I46" s="247"/>
      <c r="J46" s="247"/>
      <c r="K46" s="247"/>
      <c r="L46" s="247"/>
      <c r="M46" s="247"/>
      <c r="N46" s="247"/>
      <c r="O46" s="324"/>
    </row>
    <row r="47" spans="1:15" ht="15" customHeight="1">
      <c r="A47" s="270"/>
      <c r="B47" s="331"/>
      <c r="C47" s="16" t="s">
        <v>4</v>
      </c>
      <c r="D47" s="261" t="s">
        <v>104</v>
      </c>
      <c r="E47" s="262"/>
      <c r="F47" s="262"/>
      <c r="G47" s="262"/>
      <c r="H47" s="262"/>
      <c r="I47" s="262"/>
      <c r="J47" s="262"/>
      <c r="K47" s="262"/>
      <c r="L47" s="262"/>
      <c r="M47" s="262"/>
      <c r="N47" s="262"/>
      <c r="O47" s="324"/>
    </row>
    <row r="48" spans="1:15" ht="15" customHeight="1">
      <c r="A48" s="270"/>
      <c r="B48" s="7" t="s">
        <v>305</v>
      </c>
      <c r="C48" s="9" t="s">
        <v>4</v>
      </c>
      <c r="D48" s="10" t="s">
        <v>280</v>
      </c>
      <c r="E48" s="21" t="s">
        <v>383</v>
      </c>
      <c r="F48" s="21" t="s">
        <v>384</v>
      </c>
      <c r="G48" s="21" t="s">
        <v>385</v>
      </c>
      <c r="H48" s="21" t="s">
        <v>386</v>
      </c>
      <c r="I48" s="21" t="s">
        <v>387</v>
      </c>
      <c r="J48" s="21" t="s">
        <v>388</v>
      </c>
      <c r="K48" s="21" t="s">
        <v>389</v>
      </c>
      <c r="L48" s="10" t="s">
        <v>377</v>
      </c>
      <c r="M48" s="10" t="s">
        <v>378</v>
      </c>
      <c r="N48" s="87" t="s">
        <v>379</v>
      </c>
      <c r="O48" s="324"/>
    </row>
    <row r="49" spans="1:15" ht="15" customHeight="1">
      <c r="A49" s="270"/>
      <c r="B49" s="258" t="s">
        <v>306</v>
      </c>
      <c r="C49" s="11" t="s">
        <v>283</v>
      </c>
      <c r="D49" s="82"/>
      <c r="E49" s="82"/>
      <c r="F49" s="82"/>
      <c r="G49" s="82"/>
      <c r="H49" s="82"/>
      <c r="I49" s="82"/>
      <c r="J49" s="82"/>
      <c r="K49" s="82"/>
      <c r="L49" s="12" t="s">
        <v>4</v>
      </c>
      <c r="M49" s="12" t="s">
        <v>4</v>
      </c>
      <c r="N49" s="16" t="s">
        <v>4</v>
      </c>
      <c r="O49" s="324"/>
    </row>
    <row r="50" spans="1:15" ht="15" customHeight="1">
      <c r="A50" s="270"/>
      <c r="B50" s="259"/>
      <c r="C50" s="11" t="s">
        <v>285</v>
      </c>
      <c r="D50" s="13" t="s">
        <v>4</v>
      </c>
      <c r="E50" s="13"/>
      <c r="F50" s="13"/>
      <c r="G50" s="13"/>
      <c r="H50" s="13"/>
      <c r="I50" s="13"/>
      <c r="J50" s="13"/>
      <c r="K50" s="13"/>
      <c r="L50" s="12" t="s">
        <v>4</v>
      </c>
      <c r="M50" s="12" t="s">
        <v>4</v>
      </c>
      <c r="N50" s="16" t="s">
        <v>4</v>
      </c>
      <c r="O50" s="324"/>
    </row>
    <row r="51" spans="1:15" ht="15" customHeight="1">
      <c r="A51" s="270"/>
      <c r="B51" s="259"/>
      <c r="C51" s="14" t="s">
        <v>4</v>
      </c>
      <c r="D51" s="246" t="s">
        <v>286</v>
      </c>
      <c r="E51" s="247"/>
      <c r="F51" s="247"/>
      <c r="G51" s="247"/>
      <c r="H51" s="247"/>
      <c r="I51" s="247"/>
      <c r="J51" s="247"/>
      <c r="K51" s="247"/>
      <c r="L51" s="247"/>
      <c r="M51" s="247"/>
      <c r="N51" s="247"/>
      <c r="O51" s="324"/>
    </row>
    <row r="52" spans="1:15" ht="15" customHeight="1">
      <c r="A52" s="271"/>
      <c r="B52" s="260"/>
      <c r="C52" s="16" t="s">
        <v>4</v>
      </c>
      <c r="D52" s="261" t="s">
        <v>91</v>
      </c>
      <c r="E52" s="262"/>
      <c r="F52" s="262"/>
      <c r="G52" s="262"/>
      <c r="H52" s="262"/>
      <c r="I52" s="262"/>
      <c r="J52" s="262"/>
      <c r="K52" s="262"/>
      <c r="L52" s="262"/>
      <c r="M52" s="262"/>
      <c r="N52" s="262"/>
      <c r="O52" s="325"/>
    </row>
    <row r="53" spans="1:15" ht="12.6">
      <c r="A53" s="19" t="s">
        <v>7</v>
      </c>
      <c r="B53" s="20" t="s">
        <v>290</v>
      </c>
      <c r="C53" s="20" t="s">
        <v>4</v>
      </c>
      <c r="D53" s="21" t="s">
        <v>280</v>
      </c>
      <c r="E53" s="21" t="s">
        <v>383</v>
      </c>
      <c r="F53" s="21" t="s">
        <v>384</v>
      </c>
      <c r="G53" s="21" t="s">
        <v>385</v>
      </c>
      <c r="H53" s="21" t="s">
        <v>386</v>
      </c>
      <c r="I53" s="21" t="s">
        <v>387</v>
      </c>
      <c r="J53" s="21" t="s">
        <v>388</v>
      </c>
      <c r="K53" s="21" t="s">
        <v>389</v>
      </c>
      <c r="L53" s="21" t="s">
        <v>377</v>
      </c>
      <c r="M53" s="21" t="s">
        <v>378</v>
      </c>
      <c r="N53" s="21" t="s">
        <v>379</v>
      </c>
      <c r="O53" s="83" t="s">
        <v>281</v>
      </c>
    </row>
    <row r="54" spans="1:15" ht="21.75" customHeight="1">
      <c r="A54" s="332" t="s">
        <v>390</v>
      </c>
      <c r="B54" s="335" t="s">
        <v>309</v>
      </c>
      <c r="C54" s="11" t="s">
        <v>283</v>
      </c>
      <c r="D54" s="86" t="s">
        <v>4</v>
      </c>
      <c r="E54" s="86"/>
      <c r="F54" s="86"/>
      <c r="G54" s="86"/>
      <c r="H54" s="86"/>
      <c r="I54" s="86"/>
      <c r="J54" s="86"/>
      <c r="K54" s="86"/>
      <c r="L54" s="12" t="s">
        <v>4</v>
      </c>
      <c r="M54" s="12" t="s">
        <v>4</v>
      </c>
      <c r="N54" s="16" t="s">
        <v>4</v>
      </c>
      <c r="O54" s="338"/>
    </row>
    <row r="55" spans="1:15" ht="12.95" customHeight="1">
      <c r="A55" s="333"/>
      <c r="B55" s="336"/>
      <c r="C55" s="11" t="s">
        <v>285</v>
      </c>
      <c r="D55" s="13" t="s">
        <v>4</v>
      </c>
      <c r="E55" s="13"/>
      <c r="F55" s="13"/>
      <c r="G55" s="13"/>
      <c r="H55" s="13"/>
      <c r="I55" s="13"/>
      <c r="J55" s="13"/>
      <c r="K55" s="13"/>
      <c r="L55" s="12" t="s">
        <v>4</v>
      </c>
      <c r="M55" s="12" t="s">
        <v>4</v>
      </c>
      <c r="N55" s="16" t="s">
        <v>4</v>
      </c>
      <c r="O55" s="339"/>
    </row>
    <row r="56" spans="1:15" ht="12.95" customHeight="1">
      <c r="A56" s="333"/>
      <c r="B56" s="336"/>
      <c r="C56" s="14" t="s">
        <v>4</v>
      </c>
      <c r="D56" s="246" t="s">
        <v>286</v>
      </c>
      <c r="E56" s="247"/>
      <c r="F56" s="247"/>
      <c r="G56" s="247"/>
      <c r="H56" s="247"/>
      <c r="I56" s="247"/>
      <c r="J56" s="247"/>
      <c r="K56" s="247"/>
      <c r="L56" s="247"/>
      <c r="M56" s="247"/>
      <c r="N56" s="247"/>
      <c r="O56" s="339"/>
    </row>
    <row r="57" spans="1:15" ht="20.45" customHeight="1">
      <c r="A57" s="334"/>
      <c r="B57" s="337"/>
      <c r="C57" s="16" t="s">
        <v>4</v>
      </c>
      <c r="D57" s="261" t="s">
        <v>143</v>
      </c>
      <c r="E57" s="262"/>
      <c r="F57" s="262"/>
      <c r="G57" s="262"/>
      <c r="H57" s="262"/>
      <c r="I57" s="262"/>
      <c r="J57" s="262"/>
      <c r="K57" s="262"/>
      <c r="L57" s="262"/>
      <c r="M57" s="262"/>
      <c r="N57" s="262"/>
      <c r="O57" s="340"/>
    </row>
    <row r="58" spans="1:15" ht="12.6">
      <c r="A58" s="275" t="s">
        <v>312</v>
      </c>
      <c r="B58" s="22" t="s">
        <v>313</v>
      </c>
      <c r="C58" s="22" t="s">
        <v>4</v>
      </c>
      <c r="D58" s="22" t="s">
        <v>314</v>
      </c>
      <c r="E58" s="22"/>
      <c r="F58" s="22"/>
      <c r="G58" s="22"/>
      <c r="H58" s="22"/>
      <c r="I58" s="22"/>
      <c r="J58" s="22"/>
      <c r="K58" s="22"/>
      <c r="L58" s="22" t="s">
        <v>391</v>
      </c>
      <c r="M58" s="22" t="s">
        <v>392</v>
      </c>
      <c r="N58" s="326" t="s">
        <v>393</v>
      </c>
      <c r="O58" s="327"/>
    </row>
    <row r="59" spans="1:15" ht="12.6">
      <c r="A59" s="276"/>
      <c r="B59" s="11" t="s">
        <v>4</v>
      </c>
      <c r="C59" s="11" t="s">
        <v>4</v>
      </c>
      <c r="D59" s="11" t="s">
        <v>4</v>
      </c>
      <c r="E59" s="11"/>
      <c r="F59" s="11"/>
      <c r="G59" s="11"/>
      <c r="H59" s="11"/>
      <c r="I59" s="11"/>
      <c r="J59" s="11"/>
      <c r="K59" s="11"/>
      <c r="L59" s="11" t="s">
        <v>4</v>
      </c>
      <c r="M59" s="11" t="s">
        <v>4</v>
      </c>
      <c r="N59" s="328" t="s">
        <v>4</v>
      </c>
      <c r="O59" s="254"/>
    </row>
    <row r="60" spans="1:15" ht="12.6">
      <c r="A60" s="318" t="s">
        <v>315</v>
      </c>
      <c r="B60" s="22" t="s">
        <v>316</v>
      </c>
      <c r="C60" s="22" t="s">
        <v>4</v>
      </c>
      <c r="D60" s="277" t="s">
        <v>4</v>
      </c>
      <c r="E60" s="278"/>
      <c r="F60" s="278"/>
      <c r="G60" s="278"/>
      <c r="H60" s="278"/>
      <c r="I60" s="278"/>
      <c r="J60" s="278"/>
      <c r="K60" s="278"/>
      <c r="L60" s="278"/>
      <c r="M60" s="278"/>
      <c r="N60" s="278"/>
      <c r="O60" s="279"/>
    </row>
    <row r="61" spans="1:15" ht="12.6">
      <c r="A61" s="276"/>
      <c r="B61" s="11" t="s">
        <v>4</v>
      </c>
      <c r="C61" s="23" t="s">
        <v>4</v>
      </c>
      <c r="D61" s="280"/>
      <c r="E61" s="281"/>
      <c r="F61" s="281"/>
      <c r="G61" s="281"/>
      <c r="H61" s="281"/>
      <c r="I61" s="281"/>
      <c r="J61" s="281"/>
      <c r="K61" s="281"/>
      <c r="L61" s="281"/>
      <c r="M61" s="281"/>
      <c r="N61" s="281"/>
      <c r="O61" s="282"/>
    </row>
    <row r="62" spans="1:15" ht="12.6">
      <c r="A62" s="18"/>
      <c r="B62" s="18"/>
      <c r="C62" s="18"/>
      <c r="D62" s="18"/>
      <c r="E62" s="18"/>
      <c r="F62" s="18"/>
      <c r="G62" s="18"/>
      <c r="H62" s="18"/>
      <c r="I62" s="18"/>
      <c r="J62" s="18"/>
      <c r="K62" s="18"/>
      <c r="L62" s="18"/>
      <c r="M62" s="18"/>
      <c r="N62" s="18"/>
      <c r="O62" s="18"/>
    </row>
    <row r="63" spans="1:15" ht="12.6">
      <c r="A63" s="19" t="s">
        <v>317</v>
      </c>
      <c r="B63" s="20" t="s">
        <v>318</v>
      </c>
      <c r="C63" s="24" t="s">
        <v>4</v>
      </c>
      <c r="D63" s="21" t="s">
        <v>280</v>
      </c>
      <c r="E63" s="21" t="s">
        <v>383</v>
      </c>
      <c r="F63" s="21" t="s">
        <v>384</v>
      </c>
      <c r="G63" s="21" t="s">
        <v>385</v>
      </c>
      <c r="H63" s="21" t="s">
        <v>386</v>
      </c>
      <c r="I63" s="21" t="s">
        <v>394</v>
      </c>
      <c r="J63" s="21" t="s">
        <v>388</v>
      </c>
      <c r="K63" s="21" t="s">
        <v>389</v>
      </c>
      <c r="L63" s="21" t="s">
        <v>377</v>
      </c>
      <c r="M63" s="21" t="s">
        <v>378</v>
      </c>
      <c r="N63" s="21" t="s">
        <v>395</v>
      </c>
      <c r="O63" s="88" t="s">
        <v>281</v>
      </c>
    </row>
    <row r="64" spans="1:15" ht="20.25" customHeight="1">
      <c r="A64" s="272" t="s">
        <v>319</v>
      </c>
      <c r="B64" s="258" t="s">
        <v>320</v>
      </c>
      <c r="C64" s="11" t="s">
        <v>283</v>
      </c>
      <c r="D64" s="11"/>
      <c r="E64" s="11"/>
      <c r="F64" s="11"/>
      <c r="G64" s="11"/>
      <c r="H64" s="11"/>
      <c r="I64" s="11"/>
      <c r="J64" s="11"/>
      <c r="K64" s="11"/>
      <c r="L64" s="12" t="s">
        <v>4</v>
      </c>
      <c r="M64" s="12" t="s">
        <v>4</v>
      </c>
      <c r="N64" s="16" t="s">
        <v>4</v>
      </c>
      <c r="O64" s="118" t="s">
        <v>4</v>
      </c>
    </row>
    <row r="65" spans="1:15" ht="12.95" customHeight="1">
      <c r="A65" s="273"/>
      <c r="B65" s="259"/>
      <c r="C65" s="11" t="s">
        <v>285</v>
      </c>
      <c r="D65" s="13" t="s">
        <v>4</v>
      </c>
      <c r="E65" s="13"/>
      <c r="F65" s="13"/>
      <c r="G65" s="13"/>
      <c r="H65" s="13"/>
      <c r="I65" s="13"/>
      <c r="J65" s="13"/>
      <c r="K65" s="13"/>
      <c r="L65" s="12" t="s">
        <v>4</v>
      </c>
      <c r="M65" s="12" t="s">
        <v>4</v>
      </c>
      <c r="N65" s="16" t="s">
        <v>4</v>
      </c>
      <c r="O65" s="119"/>
    </row>
    <row r="66" spans="1:15" ht="12.95" customHeight="1">
      <c r="A66" s="273"/>
      <c r="B66" s="260"/>
      <c r="C66" s="14" t="s">
        <v>4</v>
      </c>
      <c r="D66" s="123" t="s">
        <v>286</v>
      </c>
      <c r="E66" s="124"/>
      <c r="F66" s="124"/>
      <c r="G66" s="124"/>
      <c r="H66" s="124"/>
      <c r="I66" s="124"/>
      <c r="J66" s="124"/>
      <c r="K66" s="124"/>
      <c r="L66" s="124"/>
      <c r="M66" s="124"/>
      <c r="N66" s="124"/>
      <c r="O66" s="119"/>
    </row>
    <row r="67" spans="1:15" ht="12.95" customHeight="1">
      <c r="A67" s="273"/>
      <c r="B67" s="125"/>
      <c r="C67" s="14"/>
      <c r="D67" s="121" t="s">
        <v>91</v>
      </c>
      <c r="E67" s="122"/>
      <c r="F67" s="122"/>
      <c r="G67" s="122"/>
      <c r="H67" s="122"/>
      <c r="I67" s="122"/>
      <c r="J67" s="122"/>
      <c r="K67" s="122"/>
      <c r="L67" s="122"/>
      <c r="M67" s="122"/>
      <c r="N67" s="122"/>
      <c r="O67" s="119"/>
    </row>
    <row r="68" spans="1:15" ht="12.95" customHeight="1">
      <c r="A68" s="273"/>
      <c r="B68" s="9" t="s">
        <v>321</v>
      </c>
      <c r="C68" s="16" t="s">
        <v>4</v>
      </c>
      <c r="D68" s="10" t="s">
        <v>280</v>
      </c>
      <c r="E68" s="21" t="s">
        <v>383</v>
      </c>
      <c r="F68" s="21" t="s">
        <v>384</v>
      </c>
      <c r="G68" s="21" t="s">
        <v>385</v>
      </c>
      <c r="H68" s="21" t="s">
        <v>386</v>
      </c>
      <c r="I68" s="21" t="s">
        <v>396</v>
      </c>
      <c r="J68" s="21" t="s">
        <v>388</v>
      </c>
      <c r="K68" s="21" t="s">
        <v>389</v>
      </c>
      <c r="L68" s="21" t="s">
        <v>377</v>
      </c>
      <c r="M68" s="21" t="s">
        <v>378</v>
      </c>
      <c r="N68" s="21" t="s">
        <v>395</v>
      </c>
      <c r="O68" s="88" t="s">
        <v>281</v>
      </c>
    </row>
    <row r="69" spans="1:15" ht="12.95" customHeight="1">
      <c r="A69" s="273"/>
      <c r="B69" s="258" t="s">
        <v>322</v>
      </c>
      <c r="C69" s="25" t="s">
        <v>283</v>
      </c>
      <c r="D69" s="11"/>
      <c r="E69" s="11"/>
      <c r="F69" s="11"/>
      <c r="G69" s="11"/>
      <c r="H69" s="11"/>
      <c r="I69" s="11"/>
      <c r="J69" s="11"/>
      <c r="K69" s="11"/>
      <c r="L69" s="12" t="s">
        <v>4</v>
      </c>
      <c r="M69" s="12" t="s">
        <v>4</v>
      </c>
      <c r="N69" s="16" t="s">
        <v>4</v>
      </c>
      <c r="O69" s="119"/>
    </row>
    <row r="70" spans="1:15" ht="12.95" customHeight="1">
      <c r="A70" s="273"/>
      <c r="B70" s="259"/>
      <c r="C70" s="24" t="s">
        <v>285</v>
      </c>
      <c r="D70" s="26" t="s">
        <v>4</v>
      </c>
      <c r="E70" s="26"/>
      <c r="F70" s="26"/>
      <c r="G70" s="26"/>
      <c r="H70" s="26"/>
      <c r="I70" s="26"/>
      <c r="J70" s="26"/>
      <c r="K70" s="26"/>
      <c r="L70" s="27" t="s">
        <v>4</v>
      </c>
      <c r="M70" s="12" t="s">
        <v>4</v>
      </c>
      <c r="N70" s="16" t="s">
        <v>4</v>
      </c>
      <c r="O70" s="119"/>
    </row>
    <row r="71" spans="1:15" ht="12.95" customHeight="1">
      <c r="A71" s="273"/>
      <c r="B71" s="259"/>
      <c r="C71" s="14" t="s">
        <v>4</v>
      </c>
      <c r="D71" s="123" t="s">
        <v>286</v>
      </c>
      <c r="E71" s="124"/>
      <c r="F71" s="124"/>
      <c r="G71" s="124"/>
      <c r="H71" s="124"/>
      <c r="I71" s="124"/>
      <c r="J71" s="124"/>
      <c r="K71" s="124"/>
      <c r="L71" s="124"/>
      <c r="M71" s="124"/>
      <c r="N71" s="124"/>
      <c r="O71" s="119"/>
    </row>
    <row r="72" spans="1:15" ht="12.95" customHeight="1">
      <c r="A72" s="273"/>
      <c r="B72" s="260"/>
      <c r="C72" s="16" t="s">
        <v>4</v>
      </c>
      <c r="D72" s="121" t="s">
        <v>91</v>
      </c>
      <c r="E72" s="122"/>
      <c r="F72" s="122"/>
      <c r="G72" s="122"/>
      <c r="H72" s="122"/>
      <c r="I72" s="122"/>
      <c r="J72" s="122"/>
      <c r="K72" s="122"/>
      <c r="L72" s="122"/>
      <c r="M72" s="122"/>
      <c r="N72" s="122"/>
      <c r="O72" s="119"/>
    </row>
    <row r="73" spans="1:15" ht="12.95" customHeight="1">
      <c r="A73" s="273"/>
      <c r="B73" s="9" t="s">
        <v>324</v>
      </c>
      <c r="C73" s="9" t="s">
        <v>4</v>
      </c>
      <c r="D73" s="10" t="s">
        <v>280</v>
      </c>
      <c r="E73" s="21" t="s">
        <v>383</v>
      </c>
      <c r="F73" s="21" t="s">
        <v>384</v>
      </c>
      <c r="G73" s="21" t="s">
        <v>385</v>
      </c>
      <c r="H73" s="21" t="s">
        <v>386</v>
      </c>
      <c r="I73" s="21" t="s">
        <v>394</v>
      </c>
      <c r="J73" s="21" t="s">
        <v>388</v>
      </c>
      <c r="K73" s="21" t="s">
        <v>389</v>
      </c>
      <c r="L73" s="21" t="s">
        <v>377</v>
      </c>
      <c r="M73" s="21" t="s">
        <v>378</v>
      </c>
      <c r="N73" s="21" t="s">
        <v>395</v>
      </c>
      <c r="O73" s="88" t="s">
        <v>281</v>
      </c>
    </row>
    <row r="74" spans="1:15" ht="19.5" customHeight="1">
      <c r="A74" s="273"/>
      <c r="B74" s="258" t="s">
        <v>325</v>
      </c>
      <c r="C74" s="25" t="s">
        <v>283</v>
      </c>
      <c r="D74" s="11"/>
      <c r="E74" s="11"/>
      <c r="F74" s="11"/>
      <c r="G74" s="11"/>
      <c r="H74" s="11"/>
      <c r="I74" s="11"/>
      <c r="J74" s="11"/>
      <c r="K74" s="11"/>
      <c r="L74" s="12" t="s">
        <v>4</v>
      </c>
      <c r="M74" s="12" t="s">
        <v>4</v>
      </c>
      <c r="N74" s="16" t="s">
        <v>4</v>
      </c>
      <c r="O74" s="119"/>
    </row>
    <row r="75" spans="1:15" ht="12.95" customHeight="1">
      <c r="A75" s="273"/>
      <c r="B75" s="259"/>
      <c r="C75" s="24" t="s">
        <v>285</v>
      </c>
      <c r="D75" s="26" t="s">
        <v>4</v>
      </c>
      <c r="E75" s="26"/>
      <c r="F75" s="26"/>
      <c r="G75" s="26"/>
      <c r="H75" s="26"/>
      <c r="I75" s="26"/>
      <c r="J75" s="26"/>
      <c r="K75" s="26"/>
      <c r="L75" s="27" t="s">
        <v>4</v>
      </c>
      <c r="M75" s="12" t="s">
        <v>4</v>
      </c>
      <c r="N75" s="16" t="s">
        <v>4</v>
      </c>
      <c r="O75" s="119"/>
    </row>
    <row r="76" spans="1:15" ht="12.95" customHeight="1">
      <c r="A76" s="273"/>
      <c r="B76" s="259"/>
      <c r="C76" s="14" t="s">
        <v>4</v>
      </c>
      <c r="D76" s="123" t="s">
        <v>286</v>
      </c>
      <c r="E76" s="124"/>
      <c r="F76" s="124"/>
      <c r="G76" s="124"/>
      <c r="H76" s="124"/>
      <c r="I76" s="124"/>
      <c r="J76" s="124"/>
      <c r="K76" s="124"/>
      <c r="L76" s="124"/>
      <c r="M76" s="124"/>
      <c r="N76" s="124"/>
      <c r="O76" s="119"/>
    </row>
    <row r="77" spans="1:15" ht="12.95" customHeight="1">
      <c r="A77" s="273"/>
      <c r="B77" s="260"/>
      <c r="C77" s="16" t="s">
        <v>4</v>
      </c>
      <c r="D77" s="121" t="s">
        <v>91</v>
      </c>
      <c r="E77" s="122"/>
      <c r="F77" s="122"/>
      <c r="G77" s="122"/>
      <c r="H77" s="122"/>
      <c r="I77" s="122"/>
      <c r="J77" s="122"/>
      <c r="K77" s="122"/>
      <c r="L77" s="122"/>
      <c r="M77" s="122"/>
      <c r="N77" s="122"/>
      <c r="O77" s="119"/>
    </row>
    <row r="78" spans="1:15" ht="12.95" customHeight="1">
      <c r="A78" s="273"/>
      <c r="B78" s="9" t="s">
        <v>326</v>
      </c>
      <c r="C78" s="9" t="s">
        <v>4</v>
      </c>
      <c r="D78" s="10" t="s">
        <v>280</v>
      </c>
      <c r="E78" s="21" t="s">
        <v>383</v>
      </c>
      <c r="F78" s="21" t="s">
        <v>384</v>
      </c>
      <c r="G78" s="21" t="s">
        <v>385</v>
      </c>
      <c r="H78" s="21" t="s">
        <v>386</v>
      </c>
      <c r="I78" s="21" t="s">
        <v>394</v>
      </c>
      <c r="J78" s="21" t="s">
        <v>388</v>
      </c>
      <c r="K78" s="21" t="s">
        <v>389</v>
      </c>
      <c r="L78" s="21" t="s">
        <v>377</v>
      </c>
      <c r="M78" s="21" t="s">
        <v>378</v>
      </c>
      <c r="N78" s="21" t="s">
        <v>395</v>
      </c>
      <c r="O78" s="88" t="s">
        <v>281</v>
      </c>
    </row>
    <row r="79" spans="1:15" ht="19.5" customHeight="1">
      <c r="A79" s="273"/>
      <c r="B79" s="258" t="s">
        <v>151</v>
      </c>
      <c r="C79" s="25" t="s">
        <v>283</v>
      </c>
      <c r="D79" s="11"/>
      <c r="E79" s="11"/>
      <c r="F79" s="91"/>
      <c r="G79" s="11"/>
      <c r="H79" s="11"/>
      <c r="I79" s="11"/>
      <c r="J79" s="11"/>
      <c r="K79" s="11"/>
      <c r="L79" s="12" t="s">
        <v>4</v>
      </c>
      <c r="M79" s="12" t="s">
        <v>4</v>
      </c>
      <c r="N79" s="16" t="s">
        <v>4</v>
      </c>
      <c r="O79" s="119"/>
    </row>
    <row r="80" spans="1:15" ht="12.95" customHeight="1">
      <c r="A80" s="273"/>
      <c r="B80" s="259"/>
      <c r="C80" s="24" t="s">
        <v>285</v>
      </c>
      <c r="D80" s="26" t="s">
        <v>4</v>
      </c>
      <c r="E80" s="26"/>
      <c r="F80" s="26"/>
      <c r="G80" s="26"/>
      <c r="H80" s="26"/>
      <c r="I80" s="26"/>
      <c r="J80" s="26"/>
      <c r="K80" s="26"/>
      <c r="L80" s="27" t="s">
        <v>4</v>
      </c>
      <c r="M80" s="12" t="s">
        <v>4</v>
      </c>
      <c r="N80" s="16" t="s">
        <v>4</v>
      </c>
      <c r="O80" s="119"/>
    </row>
    <row r="81" spans="1:15" ht="12.95" customHeight="1">
      <c r="A81" s="273"/>
      <c r="B81" s="260"/>
      <c r="C81" s="14" t="s">
        <v>4</v>
      </c>
      <c r="D81" s="123" t="s">
        <v>286</v>
      </c>
      <c r="E81" s="124"/>
      <c r="F81" s="124"/>
      <c r="G81" s="124"/>
      <c r="H81" s="124"/>
      <c r="I81" s="124"/>
      <c r="J81" s="124"/>
      <c r="K81" s="124"/>
      <c r="L81" s="124"/>
      <c r="M81" s="124"/>
      <c r="N81" s="124"/>
      <c r="O81" s="119"/>
    </row>
    <row r="82" spans="1:15" ht="12.95" customHeight="1">
      <c r="A82" s="273"/>
      <c r="B82" s="80"/>
      <c r="C82" s="16" t="s">
        <v>4</v>
      </c>
      <c r="D82" s="121" t="s">
        <v>91</v>
      </c>
      <c r="E82" s="122"/>
      <c r="F82" s="122"/>
      <c r="G82" s="122"/>
      <c r="H82" s="122"/>
      <c r="I82" s="122"/>
      <c r="J82" s="122"/>
      <c r="K82" s="122"/>
      <c r="L82" s="122"/>
      <c r="M82" s="122"/>
      <c r="N82" s="122"/>
      <c r="O82" s="119"/>
    </row>
    <row r="83" spans="1:15" ht="15" customHeight="1">
      <c r="A83" s="273"/>
      <c r="B83" s="7" t="s">
        <v>327</v>
      </c>
      <c r="C83" s="9" t="s">
        <v>4</v>
      </c>
      <c r="D83" s="10" t="s">
        <v>280</v>
      </c>
      <c r="E83" s="21" t="s">
        <v>383</v>
      </c>
      <c r="F83" s="21" t="s">
        <v>384</v>
      </c>
      <c r="G83" s="21" t="s">
        <v>385</v>
      </c>
      <c r="H83" s="21" t="s">
        <v>386</v>
      </c>
      <c r="I83" s="21" t="s">
        <v>387</v>
      </c>
      <c r="J83" s="21" t="s">
        <v>388</v>
      </c>
      <c r="K83" s="21" t="s">
        <v>389</v>
      </c>
      <c r="L83" s="21" t="s">
        <v>377</v>
      </c>
      <c r="M83" s="21" t="s">
        <v>378</v>
      </c>
      <c r="N83" s="21" t="s">
        <v>395</v>
      </c>
      <c r="O83" s="88" t="s">
        <v>281</v>
      </c>
    </row>
    <row r="84" spans="1:15" ht="20.25" customHeight="1">
      <c r="A84" s="273"/>
      <c r="B84" s="258" t="s">
        <v>155</v>
      </c>
      <c r="C84" s="25" t="s">
        <v>283</v>
      </c>
      <c r="D84" s="85"/>
      <c r="E84" s="85"/>
      <c r="F84" s="85"/>
      <c r="G84" s="85"/>
      <c r="H84" s="85"/>
      <c r="I84" s="85"/>
      <c r="J84" s="85"/>
      <c r="K84" s="85"/>
      <c r="L84" s="12" t="s">
        <v>4</v>
      </c>
      <c r="M84" s="12" t="s">
        <v>4</v>
      </c>
      <c r="N84" s="16" t="s">
        <v>4</v>
      </c>
      <c r="O84" s="119"/>
    </row>
    <row r="85" spans="1:15" ht="15" customHeight="1">
      <c r="A85" s="273"/>
      <c r="B85" s="259"/>
      <c r="C85" s="24" t="s">
        <v>285</v>
      </c>
      <c r="D85" s="26" t="s">
        <v>4</v>
      </c>
      <c r="E85" s="26"/>
      <c r="F85" s="26"/>
      <c r="G85" s="26"/>
      <c r="H85" s="26"/>
      <c r="I85" s="26"/>
      <c r="J85" s="26"/>
      <c r="K85" s="26"/>
      <c r="L85" s="27" t="s">
        <v>4</v>
      </c>
      <c r="M85" s="12" t="s">
        <v>4</v>
      </c>
      <c r="N85" s="16" t="s">
        <v>4</v>
      </c>
      <c r="O85" s="119"/>
    </row>
    <row r="86" spans="1:15" ht="15" customHeight="1">
      <c r="A86" s="273"/>
      <c r="B86" s="260"/>
      <c r="C86" s="14" t="s">
        <v>4</v>
      </c>
      <c r="D86" s="123" t="s">
        <v>286</v>
      </c>
      <c r="E86" s="124"/>
      <c r="F86" s="124"/>
      <c r="G86" s="124"/>
      <c r="H86" s="124"/>
      <c r="I86" s="124"/>
      <c r="J86" s="124"/>
      <c r="K86" s="124"/>
      <c r="L86" s="124"/>
      <c r="M86" s="124"/>
      <c r="N86" s="124"/>
      <c r="O86" s="119"/>
    </row>
    <row r="87" spans="1:15" ht="12.6">
      <c r="A87" s="274"/>
      <c r="B87" s="72" t="s">
        <v>4</v>
      </c>
      <c r="C87" s="16" t="s">
        <v>4</v>
      </c>
      <c r="D87" s="121" t="s">
        <v>397</v>
      </c>
      <c r="E87" s="122"/>
      <c r="F87" s="122"/>
      <c r="G87" s="122"/>
      <c r="H87" s="122"/>
      <c r="I87" s="122"/>
      <c r="J87" s="122"/>
      <c r="K87" s="122"/>
      <c r="L87" s="122"/>
      <c r="M87" s="122"/>
      <c r="N87" s="122"/>
      <c r="O87" s="120"/>
    </row>
    <row r="88" spans="1:15" ht="12.6">
      <c r="A88" s="275" t="s">
        <v>312</v>
      </c>
      <c r="B88" s="22" t="s">
        <v>313</v>
      </c>
      <c r="C88" s="22" t="s">
        <v>4</v>
      </c>
      <c r="D88" s="22" t="s">
        <v>314</v>
      </c>
      <c r="E88" s="22"/>
      <c r="F88" s="22"/>
      <c r="G88" s="22"/>
      <c r="H88" s="22"/>
      <c r="I88" s="22"/>
      <c r="J88" s="22"/>
      <c r="K88" s="22"/>
      <c r="L88" s="22" t="s">
        <v>391</v>
      </c>
      <c r="M88" s="22" t="s">
        <v>392</v>
      </c>
      <c r="N88" s="341" t="s">
        <v>393</v>
      </c>
      <c r="O88" s="327"/>
    </row>
    <row r="89" spans="1:15" ht="12.6">
      <c r="A89" s="276"/>
      <c r="B89" s="11" t="s">
        <v>4</v>
      </c>
      <c r="C89" s="11" t="s">
        <v>4</v>
      </c>
      <c r="D89" s="11" t="s">
        <v>4</v>
      </c>
      <c r="E89" s="11"/>
      <c r="F89" s="11"/>
      <c r="G89" s="11"/>
      <c r="H89" s="11"/>
      <c r="I89" s="11"/>
      <c r="J89" s="11"/>
      <c r="K89" s="11"/>
      <c r="L89" s="11" t="s">
        <v>4</v>
      </c>
      <c r="M89" s="11" t="s">
        <v>4</v>
      </c>
      <c r="N89" s="253" t="s">
        <v>4</v>
      </c>
      <c r="O89" s="254"/>
    </row>
    <row r="90" spans="1:15" ht="12.6">
      <c r="A90" s="275" t="s">
        <v>315</v>
      </c>
      <c r="B90" s="22" t="s">
        <v>316</v>
      </c>
      <c r="C90" s="22" t="s">
        <v>4</v>
      </c>
      <c r="D90" s="277" t="s">
        <v>4</v>
      </c>
      <c r="E90" s="278"/>
      <c r="F90" s="278"/>
      <c r="G90" s="278"/>
      <c r="H90" s="278"/>
      <c r="I90" s="278"/>
      <c r="J90" s="278"/>
      <c r="K90" s="278"/>
      <c r="L90" s="278"/>
      <c r="M90" s="278"/>
      <c r="N90" s="278"/>
      <c r="O90" s="279"/>
    </row>
    <row r="91" spans="1:15" ht="12.6">
      <c r="A91" s="276"/>
      <c r="B91" s="11" t="s">
        <v>4</v>
      </c>
      <c r="C91" s="23" t="s">
        <v>4</v>
      </c>
      <c r="D91" s="280"/>
      <c r="E91" s="281"/>
      <c r="F91" s="281"/>
      <c r="G91" s="281"/>
      <c r="H91" s="281"/>
      <c r="I91" s="281"/>
      <c r="J91" s="281"/>
      <c r="K91" s="281"/>
      <c r="L91" s="281"/>
      <c r="M91" s="281"/>
      <c r="N91" s="281"/>
      <c r="O91" s="282"/>
    </row>
    <row r="92" spans="1:15" ht="12.6">
      <c r="A92" s="18"/>
      <c r="B92" s="18"/>
      <c r="C92" s="18"/>
      <c r="D92" s="18"/>
      <c r="E92" s="18"/>
      <c r="F92" s="18"/>
      <c r="G92" s="18"/>
      <c r="H92" s="18"/>
      <c r="I92" s="18"/>
      <c r="J92" s="18"/>
      <c r="K92" s="18"/>
      <c r="L92" s="18"/>
      <c r="M92" s="18"/>
      <c r="N92" s="18"/>
      <c r="O92" s="18"/>
    </row>
    <row r="93" spans="1:15" ht="12.6">
      <c r="A93" s="18"/>
      <c r="B93" s="18"/>
      <c r="C93" s="18"/>
      <c r="D93" s="18"/>
      <c r="E93" s="18"/>
      <c r="F93" s="18"/>
      <c r="G93" s="18"/>
      <c r="H93" s="18"/>
      <c r="I93" s="18"/>
      <c r="J93" s="18"/>
      <c r="K93" s="18"/>
      <c r="L93" s="18"/>
      <c r="M93" s="18"/>
      <c r="N93" s="18"/>
      <c r="O93" s="18"/>
    </row>
    <row r="94" spans="1:15" ht="12.6">
      <c r="A94" s="19" t="s">
        <v>331</v>
      </c>
      <c r="B94" s="20" t="s">
        <v>332</v>
      </c>
      <c r="C94" s="20" t="s">
        <v>4</v>
      </c>
      <c r="D94" s="21" t="s">
        <v>280</v>
      </c>
      <c r="E94" s="21" t="s">
        <v>383</v>
      </c>
      <c r="F94" s="21" t="s">
        <v>384</v>
      </c>
      <c r="G94" s="21" t="s">
        <v>385</v>
      </c>
      <c r="H94" s="21" t="s">
        <v>386</v>
      </c>
      <c r="I94" s="21" t="s">
        <v>394</v>
      </c>
      <c r="J94" s="21" t="s">
        <v>388</v>
      </c>
      <c r="K94" s="21" t="s">
        <v>389</v>
      </c>
      <c r="L94" s="21" t="s">
        <v>377</v>
      </c>
      <c r="M94" s="21" t="s">
        <v>378</v>
      </c>
      <c r="N94" s="21" t="s">
        <v>395</v>
      </c>
      <c r="O94" s="88" t="s">
        <v>281</v>
      </c>
    </row>
    <row r="95" spans="1:15" ht="39" customHeight="1">
      <c r="A95" s="114" t="s">
        <v>333</v>
      </c>
      <c r="B95" s="258" t="s">
        <v>334</v>
      </c>
      <c r="C95" s="25" t="s">
        <v>283</v>
      </c>
      <c r="D95" s="84" t="s">
        <v>335</v>
      </c>
      <c r="E95" s="84" t="s">
        <v>337</v>
      </c>
      <c r="F95" s="84" t="s">
        <v>335</v>
      </c>
      <c r="G95" s="84">
        <v>0.05</v>
      </c>
      <c r="H95" s="84" t="s">
        <v>398</v>
      </c>
      <c r="I95" s="84">
        <v>0.05</v>
      </c>
      <c r="J95" s="84" t="s">
        <v>336</v>
      </c>
      <c r="K95" s="84" t="s">
        <v>399</v>
      </c>
      <c r="L95" s="12" t="s">
        <v>4</v>
      </c>
      <c r="M95" s="12" t="s">
        <v>4</v>
      </c>
      <c r="N95" s="16" t="s">
        <v>4</v>
      </c>
      <c r="O95" s="119"/>
    </row>
    <row r="96" spans="1:15" ht="12.95" customHeight="1">
      <c r="A96" s="115"/>
      <c r="B96" s="259"/>
      <c r="C96" s="24" t="s">
        <v>285</v>
      </c>
      <c r="D96" s="26" t="s">
        <v>4</v>
      </c>
      <c r="E96" s="26"/>
      <c r="F96" s="26"/>
      <c r="G96" s="26"/>
      <c r="H96" s="26"/>
      <c r="I96" s="26"/>
      <c r="J96" s="26"/>
      <c r="K96" s="26"/>
      <c r="L96" s="27" t="s">
        <v>4</v>
      </c>
      <c r="M96" s="12" t="s">
        <v>4</v>
      </c>
      <c r="N96" s="16" t="s">
        <v>4</v>
      </c>
      <c r="O96" s="119"/>
    </row>
    <row r="97" spans="1:15" ht="12.95" customHeight="1">
      <c r="A97" s="115"/>
      <c r="B97" s="259"/>
      <c r="C97" s="14" t="s">
        <v>4</v>
      </c>
      <c r="D97" s="123" t="s">
        <v>286</v>
      </c>
      <c r="E97" s="124"/>
      <c r="F97" s="124"/>
      <c r="G97" s="124"/>
      <c r="H97" s="124"/>
      <c r="I97" s="124"/>
      <c r="J97" s="124"/>
      <c r="K97" s="124"/>
      <c r="L97" s="124"/>
      <c r="M97" s="124"/>
      <c r="N97" s="124"/>
      <c r="O97" s="119"/>
    </row>
    <row r="98" spans="1:15" ht="12.95" customHeight="1">
      <c r="A98" s="115"/>
      <c r="B98" s="260"/>
      <c r="C98" s="16" t="s">
        <v>4</v>
      </c>
      <c r="D98" s="121" t="s">
        <v>91</v>
      </c>
      <c r="E98" s="122"/>
      <c r="F98" s="122"/>
      <c r="G98" s="122"/>
      <c r="H98" s="122"/>
      <c r="I98" s="122"/>
      <c r="J98" s="122"/>
      <c r="K98" s="122"/>
      <c r="L98" s="122"/>
      <c r="M98" s="122"/>
      <c r="N98" s="122"/>
      <c r="O98" s="119"/>
    </row>
    <row r="99" spans="1:15" ht="12.75" customHeight="1">
      <c r="A99" s="115"/>
      <c r="B99" s="9" t="s">
        <v>340</v>
      </c>
      <c r="C99" s="9"/>
      <c r="D99" s="10" t="s">
        <v>280</v>
      </c>
      <c r="E99" s="21" t="s">
        <v>383</v>
      </c>
      <c r="F99" s="21" t="s">
        <v>384</v>
      </c>
      <c r="G99" s="21" t="s">
        <v>385</v>
      </c>
      <c r="H99" s="21" t="s">
        <v>386</v>
      </c>
      <c r="I99" s="21" t="s">
        <v>387</v>
      </c>
      <c r="J99" s="21" t="s">
        <v>388</v>
      </c>
      <c r="K99" s="21" t="s">
        <v>389</v>
      </c>
      <c r="L99" s="21" t="s">
        <v>377</v>
      </c>
      <c r="M99" s="21" t="s">
        <v>378</v>
      </c>
      <c r="N99" s="21" t="s">
        <v>395</v>
      </c>
      <c r="O99" s="88" t="s">
        <v>281</v>
      </c>
    </row>
    <row r="100" spans="1:15" ht="21" customHeight="1">
      <c r="A100" s="115"/>
      <c r="B100" s="342" t="s">
        <v>164</v>
      </c>
      <c r="C100" s="25" t="s">
        <v>283</v>
      </c>
      <c r="D100" s="11">
        <v>82.896000000000001</v>
      </c>
      <c r="E100" s="11"/>
      <c r="F100" s="11"/>
      <c r="G100" s="11"/>
      <c r="H100" s="11"/>
      <c r="I100" s="11"/>
      <c r="J100" s="11"/>
      <c r="K100" s="11"/>
      <c r="L100" s="12" t="s">
        <v>4</v>
      </c>
      <c r="M100" s="12" t="s">
        <v>4</v>
      </c>
      <c r="N100" s="16" t="s">
        <v>4</v>
      </c>
      <c r="O100" s="119"/>
    </row>
    <row r="101" spans="1:15" ht="12.95" customHeight="1">
      <c r="A101" s="115"/>
      <c r="B101" s="343"/>
      <c r="C101" s="24" t="s">
        <v>285</v>
      </c>
      <c r="D101" s="26" t="s">
        <v>4</v>
      </c>
      <c r="E101" s="26"/>
      <c r="F101" s="26"/>
      <c r="G101" s="26"/>
      <c r="H101" s="26"/>
      <c r="I101" s="26"/>
      <c r="J101" s="26"/>
      <c r="K101" s="26"/>
      <c r="L101" s="27" t="s">
        <v>4</v>
      </c>
      <c r="M101" s="12" t="s">
        <v>4</v>
      </c>
      <c r="N101" s="16" t="s">
        <v>4</v>
      </c>
      <c r="O101" s="119"/>
    </row>
    <row r="102" spans="1:15" ht="12.95" customHeight="1">
      <c r="A102" s="115"/>
      <c r="B102" s="343"/>
      <c r="C102" s="14" t="s">
        <v>4</v>
      </c>
      <c r="D102" s="123" t="s">
        <v>286</v>
      </c>
      <c r="E102" s="124"/>
      <c r="F102" s="124"/>
      <c r="G102" s="124"/>
      <c r="H102" s="124"/>
      <c r="I102" s="124"/>
      <c r="J102" s="124"/>
      <c r="K102" s="124"/>
      <c r="L102" s="124"/>
      <c r="M102" s="124"/>
      <c r="N102" s="124"/>
      <c r="O102" s="119"/>
    </row>
    <row r="103" spans="1:15" ht="12.95" customHeight="1">
      <c r="A103" s="115"/>
      <c r="B103" s="344"/>
      <c r="C103" s="16" t="s">
        <v>4</v>
      </c>
      <c r="D103" s="121" t="s">
        <v>104</v>
      </c>
      <c r="E103" s="122"/>
      <c r="F103" s="122"/>
      <c r="G103" s="122"/>
      <c r="H103" s="122"/>
      <c r="I103" s="122"/>
      <c r="J103" s="122"/>
      <c r="K103" s="122"/>
      <c r="L103" s="122"/>
      <c r="M103" s="122"/>
      <c r="N103" s="122"/>
      <c r="O103" s="119"/>
    </row>
    <row r="104" spans="1:15" ht="12.95" customHeight="1">
      <c r="A104" s="115"/>
      <c r="B104" s="48" t="s">
        <v>341</v>
      </c>
      <c r="C104" s="9" t="s">
        <v>4</v>
      </c>
      <c r="D104" s="10" t="s">
        <v>280</v>
      </c>
      <c r="E104" s="21" t="s">
        <v>383</v>
      </c>
      <c r="F104" s="21" t="s">
        <v>384</v>
      </c>
      <c r="G104" s="21" t="s">
        <v>385</v>
      </c>
      <c r="H104" s="21" t="s">
        <v>386</v>
      </c>
      <c r="I104" s="21" t="s">
        <v>387</v>
      </c>
      <c r="J104" s="21" t="s">
        <v>388</v>
      </c>
      <c r="K104" s="21" t="s">
        <v>389</v>
      </c>
      <c r="L104" s="21" t="s">
        <v>377</v>
      </c>
      <c r="M104" s="21" t="s">
        <v>378</v>
      </c>
      <c r="N104" s="21" t="s">
        <v>395</v>
      </c>
      <c r="O104" s="88" t="s">
        <v>281</v>
      </c>
    </row>
    <row r="105" spans="1:15" ht="20.25" customHeight="1">
      <c r="A105" s="115"/>
      <c r="B105" s="258" t="s">
        <v>342</v>
      </c>
      <c r="C105" s="25" t="s">
        <v>283</v>
      </c>
      <c r="D105" s="82"/>
      <c r="E105" s="81"/>
      <c r="F105" s="81"/>
      <c r="G105" s="81"/>
      <c r="H105" s="81"/>
      <c r="I105" s="81"/>
      <c r="J105" s="81"/>
      <c r="K105" s="81"/>
      <c r="L105" s="12" t="s">
        <v>4</v>
      </c>
      <c r="M105" s="12" t="s">
        <v>4</v>
      </c>
      <c r="N105" s="16" t="s">
        <v>4</v>
      </c>
      <c r="O105" s="119"/>
    </row>
    <row r="106" spans="1:15" ht="12.95" customHeight="1">
      <c r="A106" s="115"/>
      <c r="B106" s="259"/>
      <c r="C106" s="24" t="s">
        <v>285</v>
      </c>
      <c r="D106" s="26" t="s">
        <v>4</v>
      </c>
      <c r="E106" s="26"/>
      <c r="F106" s="26"/>
      <c r="G106" s="26"/>
      <c r="H106" s="26"/>
      <c r="I106" s="26"/>
      <c r="J106" s="26"/>
      <c r="K106" s="26"/>
      <c r="L106" s="27" t="s">
        <v>4</v>
      </c>
      <c r="M106" s="12" t="s">
        <v>4</v>
      </c>
      <c r="N106" s="16" t="s">
        <v>4</v>
      </c>
      <c r="O106" s="119"/>
    </row>
    <row r="107" spans="1:15" ht="12.95" customHeight="1">
      <c r="A107" s="115"/>
      <c r="B107" s="259"/>
      <c r="C107" s="14" t="s">
        <v>4</v>
      </c>
      <c r="D107" s="123" t="s">
        <v>286</v>
      </c>
      <c r="E107" s="124"/>
      <c r="F107" s="124"/>
      <c r="G107" s="124"/>
      <c r="H107" s="124"/>
      <c r="I107" s="124"/>
      <c r="J107" s="124"/>
      <c r="K107" s="124"/>
      <c r="L107" s="124"/>
      <c r="M107" s="124"/>
      <c r="N107" s="124"/>
      <c r="O107" s="119"/>
    </row>
    <row r="108" spans="1:15" ht="12.95" customHeight="1">
      <c r="A108" s="115"/>
      <c r="B108" s="260"/>
      <c r="C108" s="16" t="s">
        <v>4</v>
      </c>
      <c r="D108" s="121" t="s">
        <v>91</v>
      </c>
      <c r="E108" s="122"/>
      <c r="F108" s="122"/>
      <c r="G108" s="122"/>
      <c r="H108" s="122"/>
      <c r="I108" s="122"/>
      <c r="J108" s="122"/>
      <c r="K108" s="122"/>
      <c r="L108" s="122"/>
      <c r="M108" s="122"/>
      <c r="N108" s="122"/>
      <c r="O108" s="119"/>
    </row>
    <row r="109" spans="1:15" ht="12.95" customHeight="1">
      <c r="A109" s="115"/>
      <c r="B109" s="9" t="s">
        <v>343</v>
      </c>
      <c r="C109" s="9" t="s">
        <v>4</v>
      </c>
      <c r="D109" s="10" t="s">
        <v>280</v>
      </c>
      <c r="E109" s="21" t="s">
        <v>383</v>
      </c>
      <c r="F109" s="21" t="s">
        <v>384</v>
      </c>
      <c r="G109" s="21" t="s">
        <v>385</v>
      </c>
      <c r="H109" s="21" t="s">
        <v>386</v>
      </c>
      <c r="I109" s="21" t="s">
        <v>387</v>
      </c>
      <c r="J109" s="21" t="s">
        <v>388</v>
      </c>
      <c r="K109" s="21" t="s">
        <v>389</v>
      </c>
      <c r="L109" s="21" t="s">
        <v>377</v>
      </c>
      <c r="M109" s="21" t="s">
        <v>378</v>
      </c>
      <c r="N109" s="21" t="s">
        <v>395</v>
      </c>
      <c r="O109" s="88" t="s">
        <v>281</v>
      </c>
    </row>
    <row r="110" spans="1:15" ht="21" customHeight="1">
      <c r="A110" s="115"/>
      <c r="B110" s="258" t="s">
        <v>169</v>
      </c>
      <c r="C110" s="25" t="s">
        <v>283</v>
      </c>
      <c r="D110" s="82"/>
      <c r="E110" s="81"/>
      <c r="F110" s="81"/>
      <c r="G110" s="81"/>
      <c r="H110" s="81"/>
      <c r="I110" s="81"/>
      <c r="J110" s="81"/>
      <c r="K110" s="81"/>
      <c r="L110" s="12" t="s">
        <v>4</v>
      </c>
      <c r="M110" s="12" t="s">
        <v>4</v>
      </c>
      <c r="N110" s="16" t="s">
        <v>4</v>
      </c>
      <c r="O110" s="119"/>
    </row>
    <row r="111" spans="1:15" ht="12.75" customHeight="1">
      <c r="A111" s="115"/>
      <c r="B111" s="259"/>
      <c r="C111" s="24" t="s">
        <v>285</v>
      </c>
      <c r="D111" s="26" t="s">
        <v>4</v>
      </c>
      <c r="E111" s="26"/>
      <c r="F111" s="26"/>
      <c r="G111" s="26"/>
      <c r="H111" s="26"/>
      <c r="I111" s="26"/>
      <c r="J111" s="26"/>
      <c r="K111" s="26"/>
      <c r="L111" s="27" t="s">
        <v>4</v>
      </c>
      <c r="M111" s="12" t="s">
        <v>4</v>
      </c>
      <c r="N111" s="16" t="s">
        <v>4</v>
      </c>
      <c r="O111" s="119"/>
    </row>
    <row r="112" spans="1:15" ht="12.75" customHeight="1">
      <c r="A112" s="115"/>
      <c r="B112" s="259"/>
      <c r="C112" s="14" t="s">
        <v>4</v>
      </c>
      <c r="D112" s="123" t="s">
        <v>286</v>
      </c>
      <c r="E112" s="124"/>
      <c r="F112" s="124"/>
      <c r="G112" s="124"/>
      <c r="H112" s="124"/>
      <c r="I112" s="124"/>
      <c r="J112" s="124"/>
      <c r="K112" s="124"/>
      <c r="L112" s="124"/>
      <c r="M112" s="124"/>
      <c r="N112" s="124"/>
      <c r="O112" s="119"/>
    </row>
    <row r="113" spans="1:15" ht="12.75" customHeight="1">
      <c r="A113" s="116"/>
      <c r="B113" s="260"/>
      <c r="C113" s="16" t="s">
        <v>4</v>
      </c>
      <c r="D113" s="121" t="s">
        <v>91</v>
      </c>
      <c r="E113" s="122"/>
      <c r="F113" s="122"/>
      <c r="G113" s="122"/>
      <c r="H113" s="122"/>
      <c r="I113" s="122"/>
      <c r="J113" s="122"/>
      <c r="K113" s="122"/>
      <c r="L113" s="122"/>
      <c r="M113" s="122"/>
      <c r="N113" s="122"/>
      <c r="O113" s="119"/>
    </row>
    <row r="114" spans="1:15" ht="12.6">
      <c r="B114" s="9"/>
      <c r="C114" s="9" t="s">
        <v>4</v>
      </c>
      <c r="D114" s="10"/>
      <c r="E114" s="10"/>
      <c r="F114" s="10"/>
      <c r="G114" s="10"/>
      <c r="H114" s="10"/>
      <c r="I114" s="10"/>
      <c r="J114" s="10"/>
      <c r="K114" s="10"/>
      <c r="L114" s="10"/>
      <c r="M114" s="10"/>
      <c r="N114" s="87"/>
      <c r="O114" s="119"/>
    </row>
    <row r="115" spans="1:15" ht="12.6">
      <c r="A115" s="8" t="s">
        <v>400</v>
      </c>
      <c r="B115" s="15"/>
      <c r="C115" s="16"/>
      <c r="D115" s="16"/>
      <c r="E115" s="16"/>
      <c r="F115" s="16"/>
      <c r="G115" s="16"/>
      <c r="H115" s="16"/>
      <c r="I115" s="16"/>
      <c r="J115" s="16"/>
      <c r="K115" s="16"/>
      <c r="L115" s="16"/>
      <c r="M115" s="16"/>
      <c r="N115" s="17"/>
      <c r="O115" s="14"/>
    </row>
    <row r="116" spans="1:15" ht="12.6">
      <c r="A116" s="275" t="s">
        <v>312</v>
      </c>
      <c r="B116" s="22" t="s">
        <v>313</v>
      </c>
      <c r="C116" s="22" t="s">
        <v>4</v>
      </c>
      <c r="D116" s="22" t="s">
        <v>314</v>
      </c>
      <c r="E116" s="22"/>
      <c r="F116" s="22"/>
      <c r="G116" s="22"/>
      <c r="H116" s="22"/>
      <c r="I116" s="22"/>
      <c r="J116" s="22"/>
      <c r="K116" s="22"/>
      <c r="L116" s="22" t="s">
        <v>391</v>
      </c>
      <c r="M116" s="22" t="s">
        <v>392</v>
      </c>
      <c r="N116" s="345" t="s">
        <v>393</v>
      </c>
      <c r="O116" s="346"/>
    </row>
    <row r="117" spans="1:15" ht="12.6">
      <c r="A117" s="276"/>
      <c r="B117" s="11" t="s">
        <v>4</v>
      </c>
      <c r="C117" s="11" t="s">
        <v>4</v>
      </c>
      <c r="D117" s="11" t="s">
        <v>4</v>
      </c>
      <c r="E117" s="11"/>
      <c r="F117" s="11"/>
      <c r="G117" s="11"/>
      <c r="H117" s="11"/>
      <c r="I117" s="11"/>
      <c r="J117" s="11"/>
      <c r="K117" s="11"/>
      <c r="L117" s="11" t="s">
        <v>4</v>
      </c>
      <c r="M117" s="11" t="s">
        <v>4</v>
      </c>
      <c r="N117" s="253" t="s">
        <v>4</v>
      </c>
      <c r="O117" s="254"/>
    </row>
    <row r="118" spans="1:15" ht="12.6">
      <c r="A118" s="275" t="s">
        <v>315</v>
      </c>
      <c r="B118" s="22" t="s">
        <v>316</v>
      </c>
      <c r="C118" s="22" t="s">
        <v>4</v>
      </c>
      <c r="D118" s="277" t="s">
        <v>4</v>
      </c>
      <c r="E118" s="278"/>
      <c r="F118" s="278"/>
      <c r="G118" s="278"/>
      <c r="H118" s="278"/>
      <c r="I118" s="278"/>
      <c r="J118" s="278"/>
      <c r="K118" s="278"/>
      <c r="L118" s="278"/>
      <c r="M118" s="278"/>
      <c r="N118" s="278"/>
      <c r="O118" s="279"/>
    </row>
    <row r="119" spans="1:15" ht="12.6">
      <c r="A119" s="276"/>
      <c r="B119" s="11" t="s">
        <v>4</v>
      </c>
      <c r="C119" s="23" t="s">
        <v>4</v>
      </c>
      <c r="D119" s="280"/>
      <c r="E119" s="281"/>
      <c r="F119" s="281"/>
      <c r="G119" s="281"/>
      <c r="H119" s="281"/>
      <c r="I119" s="281"/>
      <c r="J119" s="281"/>
      <c r="K119" s="281"/>
      <c r="L119" s="281"/>
      <c r="M119" s="281"/>
      <c r="N119" s="281"/>
      <c r="O119" s="282"/>
    </row>
    <row r="120" spans="1:15" ht="12.6">
      <c r="A120" s="18"/>
      <c r="B120" s="18"/>
      <c r="C120" s="18"/>
      <c r="D120" s="18" t="s">
        <v>4</v>
      </c>
      <c r="E120" s="18"/>
      <c r="F120" s="18"/>
      <c r="G120" s="18"/>
      <c r="H120" s="18"/>
      <c r="I120" s="18"/>
      <c r="J120" s="18"/>
      <c r="K120" s="18"/>
      <c r="L120" s="18" t="s">
        <v>4</v>
      </c>
      <c r="M120" s="18" t="s">
        <v>4</v>
      </c>
      <c r="N120" s="18" t="s">
        <v>4</v>
      </c>
      <c r="O120" s="18" t="s">
        <v>4</v>
      </c>
    </row>
    <row r="121" spans="1:15" ht="12.6">
      <c r="A121" s="19" t="s">
        <v>345</v>
      </c>
      <c r="B121" s="20" t="s">
        <v>346</v>
      </c>
      <c r="C121" s="20" t="s">
        <v>4</v>
      </c>
      <c r="D121" s="21" t="s">
        <v>280</v>
      </c>
      <c r="E121" s="21" t="s">
        <v>383</v>
      </c>
      <c r="F121" s="21" t="s">
        <v>384</v>
      </c>
      <c r="G121" s="21" t="s">
        <v>385</v>
      </c>
      <c r="H121" s="21" t="s">
        <v>386</v>
      </c>
      <c r="I121" s="21" t="s">
        <v>387</v>
      </c>
      <c r="J121" s="21" t="s">
        <v>388</v>
      </c>
      <c r="K121" s="21" t="s">
        <v>389</v>
      </c>
      <c r="L121" s="21" t="s">
        <v>377</v>
      </c>
      <c r="M121" s="21" t="s">
        <v>378</v>
      </c>
      <c r="N121" s="21" t="s">
        <v>395</v>
      </c>
      <c r="O121" s="88" t="s">
        <v>281</v>
      </c>
    </row>
    <row r="122" spans="1:15" ht="29.45" customHeight="1">
      <c r="A122" s="295" t="s">
        <v>347</v>
      </c>
      <c r="B122" s="299" t="s">
        <v>348</v>
      </c>
      <c r="C122" s="25" t="s">
        <v>283</v>
      </c>
      <c r="D122" s="126">
        <v>272562</v>
      </c>
      <c r="E122" s="126">
        <v>299818</v>
      </c>
      <c r="F122" s="126">
        <v>43894</v>
      </c>
      <c r="G122" s="126">
        <v>127930</v>
      </c>
      <c r="H122" s="126">
        <v>57081</v>
      </c>
      <c r="I122" s="126">
        <v>59634</v>
      </c>
      <c r="J122" s="126">
        <v>53325</v>
      </c>
      <c r="K122" s="126">
        <v>93518</v>
      </c>
      <c r="L122" s="126" t="s">
        <v>4</v>
      </c>
      <c r="M122" s="126" t="s">
        <v>4</v>
      </c>
      <c r="N122" s="126" t="s">
        <v>4</v>
      </c>
      <c r="O122" s="126"/>
    </row>
    <row r="123" spans="1:15" ht="12.95" customHeight="1">
      <c r="A123" s="296"/>
      <c r="B123" s="300"/>
      <c r="C123" s="24" t="s">
        <v>285</v>
      </c>
      <c r="D123" s="26" t="s">
        <v>4</v>
      </c>
      <c r="E123" s="26"/>
      <c r="F123" s="26"/>
      <c r="G123" s="26"/>
      <c r="H123" s="26"/>
      <c r="I123" s="26"/>
      <c r="J123" s="26"/>
      <c r="K123" s="26"/>
      <c r="L123" s="27" t="s">
        <v>4</v>
      </c>
      <c r="M123" s="12" t="s">
        <v>4</v>
      </c>
      <c r="N123" s="16" t="s">
        <v>4</v>
      </c>
      <c r="O123" s="119"/>
    </row>
    <row r="124" spans="1:15" ht="12.95" customHeight="1">
      <c r="A124" s="296"/>
      <c r="B124" s="300"/>
      <c r="C124" s="14" t="s">
        <v>4</v>
      </c>
      <c r="D124" s="123" t="s">
        <v>286</v>
      </c>
      <c r="E124" s="124"/>
      <c r="F124" s="124"/>
      <c r="G124" s="124"/>
      <c r="H124" s="124"/>
      <c r="I124" s="124"/>
      <c r="J124" s="124"/>
      <c r="K124" s="124"/>
      <c r="L124" s="124"/>
      <c r="M124" s="124"/>
      <c r="N124" s="124"/>
      <c r="O124" s="119"/>
    </row>
    <row r="125" spans="1:15" ht="12.95" customHeight="1">
      <c r="A125" s="296"/>
      <c r="B125" s="301"/>
      <c r="C125" s="16" t="s">
        <v>4</v>
      </c>
      <c r="D125" s="121" t="s">
        <v>91</v>
      </c>
      <c r="E125" s="122"/>
      <c r="F125" s="122"/>
      <c r="G125" s="122"/>
      <c r="H125" s="122"/>
      <c r="I125" s="122"/>
      <c r="J125" s="122"/>
      <c r="K125" s="122"/>
      <c r="L125" s="122"/>
      <c r="M125" s="122"/>
      <c r="N125" s="122"/>
      <c r="O125" s="119"/>
    </row>
    <row r="126" spans="1:15" ht="12.95" customHeight="1">
      <c r="A126" s="296"/>
      <c r="B126" s="48" t="s">
        <v>349</v>
      </c>
      <c r="C126" s="9" t="s">
        <v>4</v>
      </c>
      <c r="D126" s="10" t="s">
        <v>280</v>
      </c>
      <c r="E126" s="21" t="s">
        <v>383</v>
      </c>
      <c r="F126" s="21" t="s">
        <v>384</v>
      </c>
      <c r="G126" s="21" t="s">
        <v>385</v>
      </c>
      <c r="H126" s="21" t="s">
        <v>386</v>
      </c>
      <c r="I126" s="21" t="s">
        <v>387</v>
      </c>
      <c r="J126" s="21" t="s">
        <v>388</v>
      </c>
      <c r="K126" s="21" t="s">
        <v>389</v>
      </c>
      <c r="L126" s="21" t="s">
        <v>377</v>
      </c>
      <c r="M126" s="21" t="s">
        <v>378</v>
      </c>
      <c r="N126" s="21" t="s">
        <v>395</v>
      </c>
      <c r="O126" s="88" t="s">
        <v>281</v>
      </c>
    </row>
    <row r="127" spans="1:15" ht="23.45" customHeight="1">
      <c r="A127" s="296"/>
      <c r="B127" s="258" t="s">
        <v>350</v>
      </c>
      <c r="C127" s="25" t="s">
        <v>283</v>
      </c>
      <c r="D127" s="81">
        <v>0</v>
      </c>
      <c r="E127" s="81">
        <v>0.8</v>
      </c>
      <c r="F127" s="81">
        <v>0.8</v>
      </c>
      <c r="G127" s="81">
        <v>0.8</v>
      </c>
      <c r="H127" s="81">
        <v>0.8</v>
      </c>
      <c r="I127" s="81">
        <v>0.8</v>
      </c>
      <c r="J127" s="81">
        <v>0.8</v>
      </c>
      <c r="K127" s="81">
        <v>0.8</v>
      </c>
      <c r="L127" s="126" t="s">
        <v>4</v>
      </c>
      <c r="M127" s="126" t="s">
        <v>4</v>
      </c>
      <c r="N127" s="126" t="s">
        <v>4</v>
      </c>
      <c r="O127" s="126"/>
    </row>
    <row r="128" spans="1:15" ht="12.95" customHeight="1">
      <c r="A128" s="296"/>
      <c r="B128" s="259"/>
      <c r="C128" s="24" t="s">
        <v>285</v>
      </c>
      <c r="D128" s="26" t="s">
        <v>4</v>
      </c>
      <c r="E128" s="26"/>
      <c r="F128" s="26"/>
      <c r="G128" s="26"/>
      <c r="H128" s="26"/>
      <c r="I128" s="26"/>
      <c r="J128" s="26"/>
      <c r="K128" s="26"/>
      <c r="L128" s="27" t="s">
        <v>4</v>
      </c>
      <c r="M128" s="12" t="s">
        <v>4</v>
      </c>
      <c r="N128" s="16" t="s">
        <v>4</v>
      </c>
      <c r="O128" s="119"/>
    </row>
    <row r="129" spans="1:15" ht="12.95" customHeight="1">
      <c r="A129" s="296"/>
      <c r="B129" s="259"/>
      <c r="C129" s="14" t="s">
        <v>4</v>
      </c>
      <c r="D129" s="123" t="s">
        <v>286</v>
      </c>
      <c r="E129" s="124"/>
      <c r="F129" s="124"/>
      <c r="G129" s="124"/>
      <c r="H129" s="124"/>
      <c r="I129" s="124"/>
      <c r="J129" s="124"/>
      <c r="K129" s="124"/>
      <c r="L129" s="124"/>
      <c r="M129" s="124"/>
      <c r="N129" s="124"/>
      <c r="O129" s="119"/>
    </row>
    <row r="130" spans="1:15" ht="12.95" customHeight="1">
      <c r="A130" s="296"/>
      <c r="B130" s="260"/>
      <c r="C130" s="16" t="s">
        <v>4</v>
      </c>
      <c r="D130" s="121" t="s">
        <v>351</v>
      </c>
      <c r="E130" s="122"/>
      <c r="F130" s="122"/>
      <c r="G130" s="122"/>
      <c r="H130" s="122"/>
      <c r="I130" s="122"/>
      <c r="J130" s="122"/>
      <c r="K130" s="122"/>
      <c r="L130" s="122"/>
      <c r="M130" s="122"/>
      <c r="N130" s="122"/>
      <c r="O130" s="119"/>
    </row>
    <row r="131" spans="1:15" ht="12.95" customHeight="1">
      <c r="A131" s="296"/>
      <c r="B131" s="90" t="s">
        <v>401</v>
      </c>
      <c r="C131" s="9" t="s">
        <v>4</v>
      </c>
      <c r="D131" s="10" t="s">
        <v>280</v>
      </c>
      <c r="E131" s="21" t="s">
        <v>383</v>
      </c>
      <c r="F131" s="21" t="s">
        <v>384</v>
      </c>
      <c r="G131" s="21" t="s">
        <v>385</v>
      </c>
      <c r="H131" s="21" t="s">
        <v>386</v>
      </c>
      <c r="I131" s="21" t="s">
        <v>387</v>
      </c>
      <c r="J131" s="21" t="s">
        <v>388</v>
      </c>
      <c r="K131" s="21" t="s">
        <v>389</v>
      </c>
      <c r="L131" s="21" t="s">
        <v>377</v>
      </c>
      <c r="M131" s="21" t="s">
        <v>378</v>
      </c>
      <c r="N131" s="21" t="s">
        <v>395</v>
      </c>
      <c r="O131" s="88" t="s">
        <v>281</v>
      </c>
    </row>
    <row r="132" spans="1:15" ht="23.45" customHeight="1">
      <c r="A132" s="296"/>
      <c r="B132" s="297" t="s">
        <v>181</v>
      </c>
      <c r="C132" s="25" t="s">
        <v>283</v>
      </c>
      <c r="D132" s="89"/>
      <c r="E132" s="89"/>
      <c r="F132" s="89"/>
      <c r="G132" s="89"/>
      <c r="H132" s="89"/>
      <c r="I132" s="89"/>
      <c r="J132" s="89"/>
      <c r="K132" s="89"/>
      <c r="L132" s="12" t="s">
        <v>4</v>
      </c>
      <c r="M132" s="12" t="s">
        <v>4</v>
      </c>
      <c r="N132" s="16" t="s">
        <v>4</v>
      </c>
      <c r="O132" s="119"/>
    </row>
    <row r="133" spans="1:15" ht="12.95" customHeight="1">
      <c r="A133" s="296"/>
      <c r="B133" s="298"/>
      <c r="C133" s="24" t="s">
        <v>285</v>
      </c>
      <c r="D133" s="26" t="s">
        <v>4</v>
      </c>
      <c r="E133" s="26"/>
      <c r="F133" s="26"/>
      <c r="G133" s="26"/>
      <c r="H133" s="26"/>
      <c r="I133" s="26"/>
      <c r="J133" s="26"/>
      <c r="K133" s="26"/>
      <c r="L133" s="27" t="s">
        <v>4</v>
      </c>
      <c r="M133" s="12" t="s">
        <v>4</v>
      </c>
      <c r="N133" s="16" t="s">
        <v>4</v>
      </c>
      <c r="O133" s="119"/>
    </row>
    <row r="134" spans="1:15" ht="12.95" customHeight="1">
      <c r="A134" s="296"/>
      <c r="B134" s="298"/>
      <c r="C134" s="14" t="s">
        <v>4</v>
      </c>
      <c r="D134" s="123" t="s">
        <v>286</v>
      </c>
      <c r="E134" s="124"/>
      <c r="F134" s="124"/>
      <c r="G134" s="124"/>
      <c r="H134" s="124"/>
      <c r="I134" s="124"/>
      <c r="J134" s="124"/>
      <c r="K134" s="124"/>
      <c r="L134" s="124"/>
      <c r="M134" s="124"/>
      <c r="N134" s="124"/>
      <c r="O134" s="119"/>
    </row>
    <row r="135" spans="1:15" ht="12.95" customHeight="1">
      <c r="A135" s="304"/>
      <c r="B135" s="317"/>
      <c r="C135" s="16" t="s">
        <v>4</v>
      </c>
      <c r="D135" s="121" t="s">
        <v>143</v>
      </c>
      <c r="E135" s="122"/>
      <c r="F135" s="122"/>
      <c r="G135" s="122"/>
      <c r="H135" s="122"/>
      <c r="I135" s="122"/>
      <c r="J135" s="122"/>
      <c r="K135" s="122"/>
      <c r="L135" s="122"/>
      <c r="M135" s="122"/>
      <c r="N135" s="122"/>
      <c r="O135" s="120"/>
    </row>
    <row r="136" spans="1:15" ht="12.6">
      <c r="A136" s="19" t="s">
        <v>400</v>
      </c>
      <c r="B136" s="15"/>
      <c r="C136" s="16"/>
      <c r="D136" s="16"/>
      <c r="E136" s="16"/>
      <c r="F136" s="16"/>
      <c r="G136" s="16"/>
      <c r="H136" s="16"/>
      <c r="I136" s="16"/>
      <c r="J136" s="16"/>
      <c r="K136" s="16"/>
      <c r="L136" s="16"/>
      <c r="M136" s="16"/>
      <c r="N136" s="17"/>
      <c r="O136" s="14"/>
    </row>
    <row r="137" spans="1:15" ht="12.6">
      <c r="A137" s="275" t="s">
        <v>312</v>
      </c>
      <c r="B137" s="22" t="s">
        <v>313</v>
      </c>
      <c r="C137" s="22" t="s">
        <v>4</v>
      </c>
      <c r="D137" s="22" t="s">
        <v>314</v>
      </c>
      <c r="E137" s="22"/>
      <c r="F137" s="22"/>
      <c r="G137" s="22"/>
      <c r="H137" s="22"/>
      <c r="I137" s="22"/>
      <c r="J137" s="22"/>
      <c r="K137" s="22"/>
      <c r="L137" s="22" t="s">
        <v>391</v>
      </c>
      <c r="M137" s="22" t="s">
        <v>392</v>
      </c>
      <c r="N137" s="345" t="s">
        <v>393</v>
      </c>
      <c r="O137" s="346"/>
    </row>
    <row r="138" spans="1:15" ht="12.6">
      <c r="A138" s="276"/>
      <c r="B138" s="11" t="s">
        <v>4</v>
      </c>
      <c r="C138" s="11" t="s">
        <v>4</v>
      </c>
      <c r="D138" s="11" t="s">
        <v>4</v>
      </c>
      <c r="E138" s="11"/>
      <c r="F138" s="11"/>
      <c r="G138" s="11"/>
      <c r="H138" s="11"/>
      <c r="I138" s="11"/>
      <c r="J138" s="11"/>
      <c r="K138" s="11"/>
      <c r="L138" s="11" t="s">
        <v>4</v>
      </c>
      <c r="M138" s="11" t="s">
        <v>4</v>
      </c>
      <c r="N138" s="253" t="s">
        <v>4</v>
      </c>
      <c r="O138" s="254"/>
    </row>
    <row r="139" spans="1:15" ht="12.6">
      <c r="A139" s="275" t="s">
        <v>315</v>
      </c>
      <c r="B139" s="22" t="s">
        <v>316</v>
      </c>
      <c r="C139" s="22" t="s">
        <v>4</v>
      </c>
      <c r="D139" s="277" t="s">
        <v>4</v>
      </c>
      <c r="E139" s="278"/>
      <c r="F139" s="278"/>
      <c r="G139" s="278"/>
      <c r="H139" s="278"/>
      <c r="I139" s="278"/>
      <c r="J139" s="278"/>
      <c r="K139" s="278"/>
      <c r="L139" s="278"/>
      <c r="M139" s="278"/>
      <c r="N139" s="278"/>
      <c r="O139" s="279"/>
    </row>
    <row r="140" spans="1:15" ht="12.6">
      <c r="A140" s="276"/>
      <c r="B140" s="11" t="s">
        <v>4</v>
      </c>
      <c r="C140" s="23" t="s">
        <v>4</v>
      </c>
      <c r="D140" s="280"/>
      <c r="E140" s="281"/>
      <c r="F140" s="281"/>
      <c r="G140" s="281"/>
      <c r="H140" s="281"/>
      <c r="I140" s="281"/>
      <c r="J140" s="281"/>
      <c r="K140" s="281"/>
      <c r="L140" s="281"/>
      <c r="M140" s="281"/>
      <c r="N140" s="281"/>
      <c r="O140" s="282"/>
    </row>
    <row r="141" spans="1:15" ht="12.6"/>
    <row r="142" spans="1:15" ht="12.6">
      <c r="A142" s="19" t="s">
        <v>353</v>
      </c>
      <c r="B142" s="20" t="s">
        <v>354</v>
      </c>
      <c r="C142" s="20" t="s">
        <v>4</v>
      </c>
      <c r="D142" s="21" t="s">
        <v>280</v>
      </c>
      <c r="E142" s="21" t="s">
        <v>383</v>
      </c>
      <c r="F142" s="21" t="s">
        <v>384</v>
      </c>
      <c r="G142" s="21" t="s">
        <v>385</v>
      </c>
      <c r="H142" s="21" t="s">
        <v>386</v>
      </c>
      <c r="I142" s="21" t="s">
        <v>387</v>
      </c>
      <c r="J142" s="21" t="s">
        <v>388</v>
      </c>
      <c r="K142" s="21" t="s">
        <v>389</v>
      </c>
      <c r="L142" s="21" t="s">
        <v>377</v>
      </c>
      <c r="M142" s="21" t="s">
        <v>378</v>
      </c>
      <c r="N142" s="21" t="s">
        <v>395</v>
      </c>
      <c r="O142" s="88" t="s">
        <v>281</v>
      </c>
    </row>
    <row r="143" spans="1:15" ht="22.5" customHeight="1">
      <c r="A143" s="295" t="s">
        <v>355</v>
      </c>
      <c r="B143" s="299" t="s">
        <v>356</v>
      </c>
      <c r="C143" s="25" t="s">
        <v>283</v>
      </c>
      <c r="D143" s="91">
        <v>209.75700000000001</v>
      </c>
      <c r="E143" s="91"/>
      <c r="F143" s="91"/>
      <c r="G143" s="91"/>
      <c r="H143" s="91"/>
      <c r="I143" s="91"/>
      <c r="J143" s="91"/>
      <c r="K143" s="91"/>
      <c r="L143" s="12" t="s">
        <v>4</v>
      </c>
      <c r="M143" s="12" t="s">
        <v>4</v>
      </c>
      <c r="N143" s="16" t="s">
        <v>4</v>
      </c>
      <c r="O143" s="118" t="s">
        <v>4</v>
      </c>
    </row>
    <row r="144" spans="1:15" ht="12.95" customHeight="1">
      <c r="A144" s="296"/>
      <c r="B144" s="300"/>
      <c r="C144" s="24" t="s">
        <v>285</v>
      </c>
      <c r="D144" s="26" t="s">
        <v>4</v>
      </c>
      <c r="E144" s="26"/>
      <c r="F144" s="26"/>
      <c r="G144" s="26"/>
      <c r="H144" s="26"/>
      <c r="I144" s="26"/>
      <c r="J144" s="26"/>
      <c r="K144" s="26"/>
      <c r="L144" s="27" t="s">
        <v>4</v>
      </c>
      <c r="M144" s="12" t="s">
        <v>4</v>
      </c>
      <c r="N144" s="16" t="s">
        <v>4</v>
      </c>
      <c r="O144" s="119"/>
    </row>
    <row r="145" spans="1:15" ht="12.95" customHeight="1">
      <c r="A145" s="296"/>
      <c r="B145" s="300"/>
      <c r="C145" s="14" t="s">
        <v>4</v>
      </c>
      <c r="D145" s="123" t="s">
        <v>286</v>
      </c>
      <c r="E145" s="124"/>
      <c r="F145" s="124"/>
      <c r="G145" s="124"/>
      <c r="H145" s="124"/>
      <c r="I145" s="124"/>
      <c r="J145" s="124"/>
      <c r="K145" s="124"/>
      <c r="L145" s="124"/>
      <c r="M145" s="124"/>
      <c r="N145" s="124"/>
      <c r="O145" s="119"/>
    </row>
    <row r="146" spans="1:15" ht="12.95" customHeight="1">
      <c r="A146" s="296"/>
      <c r="B146" s="301"/>
      <c r="C146" s="16" t="s">
        <v>4</v>
      </c>
      <c r="D146" s="121" t="s">
        <v>104</v>
      </c>
      <c r="E146" s="122"/>
      <c r="F146" s="122"/>
      <c r="G146" s="122"/>
      <c r="H146" s="122"/>
      <c r="I146" s="122"/>
      <c r="J146" s="122"/>
      <c r="K146" s="122"/>
      <c r="L146" s="122"/>
      <c r="M146" s="122"/>
      <c r="N146" s="122"/>
      <c r="O146" s="119"/>
    </row>
    <row r="147" spans="1:15" ht="12.95" customHeight="1">
      <c r="A147" s="296"/>
      <c r="B147" s="90" t="s">
        <v>358</v>
      </c>
      <c r="C147" s="9" t="s">
        <v>4</v>
      </c>
      <c r="D147" s="10" t="s">
        <v>280</v>
      </c>
      <c r="E147" s="21" t="s">
        <v>383</v>
      </c>
      <c r="F147" s="21" t="s">
        <v>384</v>
      </c>
      <c r="G147" s="21" t="s">
        <v>385</v>
      </c>
      <c r="H147" s="21" t="s">
        <v>386</v>
      </c>
      <c r="I147" s="21" t="s">
        <v>387</v>
      </c>
      <c r="J147" s="21" t="s">
        <v>388</v>
      </c>
      <c r="K147" s="21" t="s">
        <v>389</v>
      </c>
      <c r="L147" s="21" t="s">
        <v>377</v>
      </c>
      <c r="M147" s="21" t="s">
        <v>378</v>
      </c>
      <c r="N147" s="21" t="s">
        <v>395</v>
      </c>
      <c r="O147" s="88" t="s">
        <v>281</v>
      </c>
    </row>
    <row r="148" spans="1:15" ht="21" customHeight="1">
      <c r="A148" s="296"/>
      <c r="B148" s="297" t="s">
        <v>359</v>
      </c>
      <c r="C148" s="25" t="s">
        <v>283</v>
      </c>
      <c r="D148" s="93">
        <v>0</v>
      </c>
      <c r="E148" s="93"/>
      <c r="F148" s="93"/>
      <c r="G148" s="93"/>
      <c r="H148" s="93"/>
      <c r="I148" s="93"/>
      <c r="J148" s="93"/>
      <c r="K148" s="93"/>
      <c r="L148" s="12" t="s">
        <v>4</v>
      </c>
      <c r="M148" s="12" t="s">
        <v>4</v>
      </c>
      <c r="N148" s="16" t="s">
        <v>4</v>
      </c>
      <c r="O148" s="119"/>
    </row>
    <row r="149" spans="1:15" ht="12.95" customHeight="1">
      <c r="A149" s="296"/>
      <c r="B149" s="298"/>
      <c r="C149" s="24" t="s">
        <v>285</v>
      </c>
      <c r="D149" s="26" t="s">
        <v>4</v>
      </c>
      <c r="E149" s="26"/>
      <c r="F149" s="26"/>
      <c r="G149" s="26"/>
      <c r="H149" s="26"/>
      <c r="I149" s="26"/>
      <c r="J149" s="26"/>
      <c r="K149" s="26"/>
      <c r="L149" s="27" t="s">
        <v>4</v>
      </c>
      <c r="M149" s="12" t="s">
        <v>4</v>
      </c>
      <c r="N149" s="16" t="s">
        <v>4</v>
      </c>
      <c r="O149" s="119"/>
    </row>
    <row r="150" spans="1:15" ht="12.95" customHeight="1">
      <c r="A150" s="296"/>
      <c r="B150" s="298"/>
      <c r="C150" s="14" t="s">
        <v>4</v>
      </c>
      <c r="D150" s="123" t="s">
        <v>286</v>
      </c>
      <c r="E150" s="124"/>
      <c r="F150" s="124"/>
      <c r="G150" s="124"/>
      <c r="H150" s="124"/>
      <c r="I150" s="124"/>
      <c r="J150" s="124"/>
      <c r="K150" s="124"/>
      <c r="L150" s="124"/>
      <c r="M150" s="124"/>
      <c r="N150" s="124"/>
      <c r="O150" s="119"/>
    </row>
    <row r="151" spans="1:15" ht="12.95" customHeight="1">
      <c r="A151" s="304"/>
      <c r="B151" s="317"/>
      <c r="C151" s="16" t="s">
        <v>4</v>
      </c>
      <c r="D151" s="121" t="s">
        <v>362</v>
      </c>
      <c r="E151" s="122"/>
      <c r="F151" s="122"/>
      <c r="G151" s="122"/>
      <c r="H151" s="122"/>
      <c r="I151" s="122"/>
      <c r="J151" s="122"/>
      <c r="K151" s="122"/>
      <c r="L151" s="122"/>
      <c r="M151" s="122"/>
      <c r="N151" s="122"/>
      <c r="O151" s="120"/>
    </row>
    <row r="152" spans="1:15" ht="12.6">
      <c r="A152" s="19" t="s">
        <v>400</v>
      </c>
      <c r="B152" s="15"/>
      <c r="C152" s="16"/>
      <c r="D152" s="16"/>
      <c r="E152" s="16"/>
      <c r="F152" s="16"/>
      <c r="G152" s="16"/>
      <c r="H152" s="16"/>
      <c r="I152" s="16"/>
      <c r="J152" s="16"/>
      <c r="K152" s="16"/>
      <c r="L152" s="16"/>
      <c r="M152" s="16"/>
      <c r="N152" s="17"/>
      <c r="O152" s="14"/>
    </row>
    <row r="153" spans="1:15" ht="12.6">
      <c r="A153" s="275" t="s">
        <v>312</v>
      </c>
      <c r="B153" s="22" t="s">
        <v>313</v>
      </c>
      <c r="C153" s="22" t="s">
        <v>4</v>
      </c>
      <c r="D153" s="22" t="s">
        <v>314</v>
      </c>
      <c r="E153" s="22"/>
      <c r="F153" s="22"/>
      <c r="G153" s="22"/>
      <c r="H153" s="22"/>
      <c r="I153" s="22"/>
      <c r="J153" s="22"/>
      <c r="K153" s="22"/>
      <c r="L153" s="22" t="s">
        <v>391</v>
      </c>
      <c r="M153" s="22" t="s">
        <v>392</v>
      </c>
      <c r="N153" s="345" t="s">
        <v>393</v>
      </c>
      <c r="O153" s="346"/>
    </row>
    <row r="154" spans="1:15" ht="12.6">
      <c r="A154" s="276"/>
      <c r="B154" s="11" t="s">
        <v>4</v>
      </c>
      <c r="C154" s="11" t="s">
        <v>4</v>
      </c>
      <c r="D154" s="11" t="s">
        <v>4</v>
      </c>
      <c r="E154" s="11"/>
      <c r="F154" s="11"/>
      <c r="G154" s="11"/>
      <c r="H154" s="11"/>
      <c r="I154" s="11"/>
      <c r="J154" s="11"/>
      <c r="K154" s="11"/>
      <c r="L154" s="11" t="s">
        <v>4</v>
      </c>
      <c r="M154" s="11" t="s">
        <v>4</v>
      </c>
      <c r="N154" s="253" t="s">
        <v>4</v>
      </c>
      <c r="O154" s="254"/>
    </row>
    <row r="155" spans="1:15" ht="12.6">
      <c r="A155" s="275" t="s">
        <v>315</v>
      </c>
      <c r="B155" s="22" t="s">
        <v>316</v>
      </c>
      <c r="C155" s="22" t="s">
        <v>4</v>
      </c>
      <c r="D155" s="277" t="s">
        <v>4</v>
      </c>
      <c r="E155" s="278"/>
      <c r="F155" s="278"/>
      <c r="G155" s="278"/>
      <c r="H155" s="278"/>
      <c r="I155" s="278"/>
      <c r="J155" s="278"/>
      <c r="K155" s="278"/>
      <c r="L155" s="278"/>
      <c r="M155" s="278"/>
      <c r="N155" s="278"/>
      <c r="O155" s="279"/>
    </row>
    <row r="156" spans="1:15" ht="12.6">
      <c r="A156" s="276"/>
      <c r="B156" s="11" t="s">
        <v>4</v>
      </c>
      <c r="C156" s="23" t="s">
        <v>4</v>
      </c>
      <c r="D156" s="280"/>
      <c r="E156" s="281"/>
      <c r="F156" s="281"/>
      <c r="G156" s="281"/>
      <c r="H156" s="281"/>
      <c r="I156" s="281"/>
      <c r="J156" s="281"/>
      <c r="K156" s="281"/>
      <c r="L156" s="281"/>
      <c r="M156" s="281"/>
      <c r="N156" s="281"/>
      <c r="O156" s="282"/>
    </row>
    <row r="157" spans="1:15" ht="12.6"/>
    <row r="158" spans="1:15" ht="12.6">
      <c r="A158" s="19" t="s">
        <v>364</v>
      </c>
      <c r="B158" s="20" t="s">
        <v>365</v>
      </c>
      <c r="C158" s="20" t="s">
        <v>4</v>
      </c>
      <c r="D158" s="21" t="s">
        <v>280</v>
      </c>
      <c r="E158" s="21" t="s">
        <v>383</v>
      </c>
      <c r="F158" s="21" t="s">
        <v>384</v>
      </c>
      <c r="G158" s="21" t="s">
        <v>385</v>
      </c>
      <c r="H158" s="21" t="s">
        <v>386</v>
      </c>
      <c r="I158" s="21" t="s">
        <v>387</v>
      </c>
      <c r="J158" s="21" t="s">
        <v>388</v>
      </c>
      <c r="K158" s="21" t="s">
        <v>389</v>
      </c>
      <c r="L158" s="21" t="s">
        <v>377</v>
      </c>
      <c r="M158" s="21" t="s">
        <v>378</v>
      </c>
      <c r="N158" s="21" t="s">
        <v>395</v>
      </c>
      <c r="O158" s="88" t="s">
        <v>281</v>
      </c>
    </row>
    <row r="159" spans="1:15" ht="29.45" customHeight="1">
      <c r="A159" s="272" t="s">
        <v>366</v>
      </c>
      <c r="B159" s="299" t="s">
        <v>367</v>
      </c>
      <c r="C159" s="25" t="s">
        <v>283</v>
      </c>
      <c r="D159" s="81">
        <v>0.9</v>
      </c>
      <c r="E159" s="81">
        <v>0.95</v>
      </c>
      <c r="F159" s="81">
        <v>0.95</v>
      </c>
      <c r="G159" s="81">
        <v>0.95</v>
      </c>
      <c r="H159" s="81">
        <v>0.95</v>
      </c>
      <c r="I159" s="81">
        <v>0.95</v>
      </c>
      <c r="J159" s="81">
        <v>0.95</v>
      </c>
      <c r="K159" s="81">
        <v>0.95</v>
      </c>
      <c r="L159" s="12" t="s">
        <v>4</v>
      </c>
      <c r="M159" s="12" t="s">
        <v>4</v>
      </c>
      <c r="N159" s="16" t="s">
        <v>4</v>
      </c>
      <c r="O159" s="118" t="s">
        <v>4</v>
      </c>
    </row>
    <row r="160" spans="1:15" ht="12.95" customHeight="1">
      <c r="A160" s="273"/>
      <c r="B160" s="300"/>
      <c r="C160" s="24" t="s">
        <v>285</v>
      </c>
      <c r="D160" s="26" t="s">
        <v>4</v>
      </c>
      <c r="E160" s="26"/>
      <c r="F160" s="26"/>
      <c r="G160" s="26"/>
      <c r="H160" s="26"/>
      <c r="I160" s="26"/>
      <c r="J160" s="26"/>
      <c r="K160" s="26"/>
      <c r="L160" s="27" t="s">
        <v>4</v>
      </c>
      <c r="M160" s="12" t="s">
        <v>4</v>
      </c>
      <c r="N160" s="16" t="s">
        <v>4</v>
      </c>
      <c r="O160" s="119"/>
    </row>
    <row r="161" spans="1:15" ht="12.95" customHeight="1">
      <c r="A161" s="273"/>
      <c r="B161" s="300"/>
      <c r="C161" s="14" t="s">
        <v>4</v>
      </c>
      <c r="D161" s="123" t="s">
        <v>286</v>
      </c>
      <c r="E161" s="124"/>
      <c r="F161" s="124"/>
      <c r="G161" s="124"/>
      <c r="H161" s="124"/>
      <c r="I161" s="124"/>
      <c r="J161" s="124"/>
      <c r="K161" s="124"/>
      <c r="L161" s="124"/>
      <c r="M161" s="124"/>
      <c r="N161" s="124"/>
      <c r="O161" s="119"/>
    </row>
    <row r="162" spans="1:15" ht="12.95" customHeight="1">
      <c r="A162" s="273"/>
      <c r="B162" s="301"/>
      <c r="C162" s="16" t="s">
        <v>4</v>
      </c>
      <c r="D162" s="121" t="s">
        <v>91</v>
      </c>
      <c r="E162" s="122"/>
      <c r="F162" s="122"/>
      <c r="G162" s="122"/>
      <c r="H162" s="122"/>
      <c r="I162" s="122"/>
      <c r="J162" s="122"/>
      <c r="K162" s="122"/>
      <c r="L162" s="122"/>
      <c r="M162" s="122"/>
      <c r="N162" s="122"/>
      <c r="O162" s="119"/>
    </row>
    <row r="163" spans="1:15" ht="12.95" customHeight="1">
      <c r="A163" s="273"/>
      <c r="B163" s="90" t="s">
        <v>369</v>
      </c>
      <c r="C163" s="9" t="s">
        <v>4</v>
      </c>
      <c r="D163" s="10" t="s">
        <v>280</v>
      </c>
      <c r="E163" s="21" t="s">
        <v>383</v>
      </c>
      <c r="F163" s="21" t="s">
        <v>384</v>
      </c>
      <c r="G163" s="21" t="s">
        <v>385</v>
      </c>
      <c r="H163" s="21" t="s">
        <v>386</v>
      </c>
      <c r="I163" s="21" t="s">
        <v>387</v>
      </c>
      <c r="J163" s="21" t="s">
        <v>388</v>
      </c>
      <c r="K163" s="21" t="s">
        <v>389</v>
      </c>
      <c r="L163" s="21" t="s">
        <v>377</v>
      </c>
      <c r="M163" s="21" t="s">
        <v>378</v>
      </c>
      <c r="N163" s="21" t="s">
        <v>395</v>
      </c>
      <c r="O163" s="88" t="s">
        <v>281</v>
      </c>
    </row>
    <row r="164" spans="1:15" ht="23.45" customHeight="1">
      <c r="A164" s="296"/>
      <c r="B164" s="297" t="s">
        <v>199</v>
      </c>
      <c r="C164" s="25" t="s">
        <v>283</v>
      </c>
      <c r="D164" s="92">
        <v>0</v>
      </c>
      <c r="E164" s="92"/>
      <c r="F164" s="92"/>
      <c r="G164" s="92"/>
      <c r="H164" s="92"/>
      <c r="I164" s="92"/>
      <c r="J164" s="92"/>
      <c r="K164" s="92"/>
      <c r="L164" s="12" t="s">
        <v>4</v>
      </c>
      <c r="M164" s="12" t="s">
        <v>4</v>
      </c>
      <c r="N164" s="16" t="s">
        <v>4</v>
      </c>
      <c r="O164" s="119"/>
    </row>
    <row r="165" spans="1:15" ht="12.95" customHeight="1">
      <c r="A165" s="296"/>
      <c r="B165" s="298"/>
      <c r="C165" s="24" t="s">
        <v>285</v>
      </c>
      <c r="D165" s="26" t="s">
        <v>4</v>
      </c>
      <c r="E165" s="26"/>
      <c r="F165" s="26"/>
      <c r="G165" s="26"/>
      <c r="H165" s="26"/>
      <c r="I165" s="26"/>
      <c r="J165" s="26"/>
      <c r="K165" s="26"/>
      <c r="L165" s="27" t="s">
        <v>4</v>
      </c>
      <c r="M165" s="12" t="s">
        <v>4</v>
      </c>
      <c r="N165" s="16" t="s">
        <v>4</v>
      </c>
      <c r="O165" s="119"/>
    </row>
    <row r="166" spans="1:15" ht="12.95" customHeight="1">
      <c r="A166" s="296"/>
      <c r="B166" s="298"/>
      <c r="C166" s="14" t="s">
        <v>4</v>
      </c>
      <c r="D166" s="123" t="s">
        <v>286</v>
      </c>
      <c r="E166" s="124"/>
      <c r="F166" s="124"/>
      <c r="G166" s="124"/>
      <c r="H166" s="124"/>
      <c r="I166" s="124"/>
      <c r="J166" s="124"/>
      <c r="K166" s="124"/>
      <c r="L166" s="124"/>
      <c r="M166" s="124"/>
      <c r="N166" s="124"/>
      <c r="O166" s="119"/>
    </row>
    <row r="167" spans="1:15" ht="12.95" customHeight="1">
      <c r="A167" s="304"/>
      <c r="B167" s="317"/>
      <c r="C167" s="16" t="s">
        <v>4</v>
      </c>
      <c r="D167" s="121" t="s">
        <v>143</v>
      </c>
      <c r="E167" s="122"/>
      <c r="F167" s="122"/>
      <c r="G167" s="122"/>
      <c r="H167" s="122"/>
      <c r="I167" s="122"/>
      <c r="J167" s="122"/>
      <c r="K167" s="122"/>
      <c r="L167" s="122"/>
      <c r="M167" s="122"/>
      <c r="N167" s="122"/>
      <c r="O167" s="119"/>
    </row>
    <row r="168" spans="1:15" ht="12.95" customHeight="1">
      <c r="A168" s="8" t="s">
        <v>400</v>
      </c>
      <c r="B168" s="9" t="s">
        <v>371</v>
      </c>
      <c r="C168" s="9" t="s">
        <v>4</v>
      </c>
      <c r="D168" s="10" t="s">
        <v>280</v>
      </c>
      <c r="E168" s="21" t="s">
        <v>383</v>
      </c>
      <c r="F168" s="21" t="s">
        <v>384</v>
      </c>
      <c r="G168" s="21" t="s">
        <v>385</v>
      </c>
      <c r="H168" s="21" t="s">
        <v>386</v>
      </c>
      <c r="I168" s="21" t="s">
        <v>387</v>
      </c>
      <c r="J168" s="21" t="s">
        <v>388</v>
      </c>
      <c r="K168" s="21" t="s">
        <v>389</v>
      </c>
      <c r="L168" s="21" t="s">
        <v>377</v>
      </c>
      <c r="M168" s="21" t="s">
        <v>378</v>
      </c>
      <c r="N168" s="21" t="s">
        <v>395</v>
      </c>
      <c r="O168" s="88" t="s">
        <v>281</v>
      </c>
    </row>
    <row r="169" spans="1:15" ht="23.45" customHeight="1">
      <c r="A169" s="308" t="s">
        <v>4</v>
      </c>
      <c r="B169" s="305" t="s">
        <v>372</v>
      </c>
      <c r="C169" s="25" t="s">
        <v>283</v>
      </c>
      <c r="D169" s="92">
        <v>0</v>
      </c>
      <c r="E169" s="92"/>
      <c r="F169" s="92"/>
      <c r="G169" s="92"/>
      <c r="H169" s="92"/>
      <c r="I169" s="92"/>
      <c r="J169" s="92"/>
      <c r="K169" s="92"/>
      <c r="L169" s="12" t="s">
        <v>4</v>
      </c>
      <c r="M169" s="12" t="s">
        <v>4</v>
      </c>
      <c r="N169" s="16" t="s">
        <v>4</v>
      </c>
      <c r="O169" s="119"/>
    </row>
    <row r="170" spans="1:15" ht="12.95" customHeight="1">
      <c r="A170" s="309"/>
      <c r="B170" s="306"/>
      <c r="C170" s="24" t="s">
        <v>285</v>
      </c>
      <c r="D170" s="26" t="s">
        <v>4</v>
      </c>
      <c r="E170" s="26"/>
      <c r="F170" s="26"/>
      <c r="G170" s="26"/>
      <c r="H170" s="26"/>
      <c r="I170" s="26"/>
      <c r="J170" s="26"/>
      <c r="K170" s="26"/>
      <c r="L170" s="27" t="s">
        <v>4</v>
      </c>
      <c r="M170" s="12" t="s">
        <v>4</v>
      </c>
      <c r="N170" s="16" t="s">
        <v>4</v>
      </c>
      <c r="O170" s="119"/>
    </row>
    <row r="171" spans="1:15" ht="12.95" customHeight="1">
      <c r="A171" s="309"/>
      <c r="B171" s="306"/>
      <c r="C171" s="14" t="s">
        <v>4</v>
      </c>
      <c r="D171" s="123" t="s">
        <v>286</v>
      </c>
      <c r="E171" s="124"/>
      <c r="F171" s="124"/>
      <c r="G171" s="124"/>
      <c r="H171" s="124"/>
      <c r="I171" s="124"/>
      <c r="J171" s="124"/>
      <c r="K171" s="124"/>
      <c r="L171" s="124"/>
      <c r="M171" s="124"/>
      <c r="N171" s="124"/>
      <c r="O171" s="119"/>
    </row>
    <row r="172" spans="1:15" ht="12.95" customHeight="1">
      <c r="A172" s="309"/>
      <c r="B172" s="307"/>
      <c r="C172" s="16" t="s">
        <v>4</v>
      </c>
      <c r="D172" s="121" t="s">
        <v>143</v>
      </c>
      <c r="E172" s="122"/>
      <c r="F172" s="122"/>
      <c r="G172" s="122"/>
      <c r="H172" s="122"/>
      <c r="I172" s="122"/>
      <c r="J172" s="122"/>
      <c r="K172" s="122"/>
      <c r="L172" s="122"/>
      <c r="M172" s="122"/>
      <c r="N172" s="122"/>
      <c r="O172" s="120"/>
    </row>
    <row r="173" spans="1:15" ht="12.6">
      <c r="A173" s="309"/>
      <c r="B173" s="15"/>
      <c r="C173" s="16"/>
      <c r="D173" s="16"/>
      <c r="E173" s="16"/>
      <c r="F173" s="16"/>
      <c r="G173" s="16"/>
      <c r="H173" s="16"/>
      <c r="I173" s="16"/>
      <c r="J173" s="16"/>
      <c r="K173" s="16"/>
      <c r="L173" s="16"/>
      <c r="M173" s="16"/>
      <c r="N173" s="17"/>
      <c r="O173" s="14"/>
    </row>
    <row r="174" spans="1:15" ht="12.6">
      <c r="A174" s="275" t="s">
        <v>312</v>
      </c>
      <c r="B174" s="22" t="s">
        <v>313</v>
      </c>
      <c r="C174" s="22" t="s">
        <v>4</v>
      </c>
      <c r="D174" s="22" t="s">
        <v>314</v>
      </c>
      <c r="E174" s="22"/>
      <c r="F174" s="22"/>
      <c r="G174" s="22"/>
      <c r="H174" s="22"/>
      <c r="I174" s="22"/>
      <c r="J174" s="22"/>
      <c r="K174" s="22"/>
      <c r="L174" s="22" t="s">
        <v>391</v>
      </c>
      <c r="M174" s="22" t="s">
        <v>392</v>
      </c>
      <c r="N174" s="345" t="s">
        <v>393</v>
      </c>
      <c r="O174" s="346"/>
    </row>
    <row r="175" spans="1:15" ht="12.6">
      <c r="A175" s="276"/>
      <c r="B175" s="11" t="s">
        <v>4</v>
      </c>
      <c r="C175" s="11" t="s">
        <v>4</v>
      </c>
      <c r="D175" s="11" t="s">
        <v>4</v>
      </c>
      <c r="E175" s="11"/>
      <c r="F175" s="11"/>
      <c r="G175" s="11"/>
      <c r="H175" s="11"/>
      <c r="I175" s="11"/>
      <c r="J175" s="11"/>
      <c r="K175" s="11"/>
      <c r="L175" s="11" t="s">
        <v>4</v>
      </c>
      <c r="M175" s="11" t="s">
        <v>4</v>
      </c>
      <c r="N175" s="253" t="s">
        <v>4</v>
      </c>
      <c r="O175" s="254"/>
    </row>
    <row r="176" spans="1:15" ht="12.6">
      <c r="A176" s="275" t="s">
        <v>315</v>
      </c>
      <c r="B176" s="22" t="s">
        <v>316</v>
      </c>
      <c r="C176" s="22" t="s">
        <v>4</v>
      </c>
      <c r="D176" s="277" t="s">
        <v>4</v>
      </c>
      <c r="E176" s="278"/>
      <c r="F176" s="278"/>
      <c r="G176" s="278"/>
      <c r="H176" s="278"/>
      <c r="I176" s="278"/>
      <c r="J176" s="278"/>
      <c r="K176" s="278"/>
      <c r="L176" s="278"/>
      <c r="M176" s="278"/>
      <c r="N176" s="278"/>
      <c r="O176" s="279"/>
    </row>
    <row r="177" spans="1:15" ht="12.6">
      <c r="A177" s="276"/>
      <c r="B177" s="11" t="s">
        <v>4</v>
      </c>
      <c r="C177" s="23" t="s">
        <v>4</v>
      </c>
      <c r="D177" s="280"/>
      <c r="E177" s="281"/>
      <c r="F177" s="281"/>
      <c r="G177" s="281"/>
      <c r="H177" s="281"/>
      <c r="I177" s="281"/>
      <c r="J177" s="281"/>
      <c r="K177" s="281"/>
      <c r="L177" s="281"/>
      <c r="M177" s="281"/>
      <c r="N177" s="281"/>
      <c r="O177" s="282"/>
    </row>
    <row r="178" spans="1:15" ht="12.6"/>
    <row r="179" spans="1:15" ht="12.6">
      <c r="A179" s="19" t="s">
        <v>402</v>
      </c>
      <c r="B179" s="20" t="s">
        <v>374</v>
      </c>
      <c r="C179" s="20" t="s">
        <v>4</v>
      </c>
      <c r="D179" s="21" t="s">
        <v>280</v>
      </c>
      <c r="E179" s="21" t="s">
        <v>383</v>
      </c>
      <c r="F179" s="21" t="s">
        <v>384</v>
      </c>
      <c r="G179" s="21" t="s">
        <v>385</v>
      </c>
      <c r="H179" s="21" t="s">
        <v>386</v>
      </c>
      <c r="I179" s="21" t="s">
        <v>387</v>
      </c>
      <c r="J179" s="21" t="s">
        <v>388</v>
      </c>
      <c r="K179" s="21" t="s">
        <v>389</v>
      </c>
      <c r="L179" s="21" t="s">
        <v>377</v>
      </c>
      <c r="M179" s="21" t="s">
        <v>378</v>
      </c>
      <c r="N179" s="21" t="s">
        <v>395</v>
      </c>
      <c r="O179" s="88" t="s">
        <v>281</v>
      </c>
    </row>
    <row r="180" spans="1:15" ht="29.45" customHeight="1">
      <c r="A180" s="295" t="s">
        <v>373</v>
      </c>
      <c r="B180" s="305" t="s">
        <v>403</v>
      </c>
      <c r="C180" s="25" t="s">
        <v>283</v>
      </c>
      <c r="D180" s="89">
        <v>0</v>
      </c>
      <c r="E180" s="89"/>
      <c r="F180" s="89"/>
      <c r="G180" s="89"/>
      <c r="H180" s="89"/>
      <c r="I180" s="89"/>
      <c r="J180" s="89"/>
      <c r="K180" s="89"/>
      <c r="L180" s="12" t="s">
        <v>4</v>
      </c>
      <c r="M180" s="12" t="s">
        <v>4</v>
      </c>
      <c r="N180" s="16" t="s">
        <v>4</v>
      </c>
      <c r="O180" s="118" t="s">
        <v>4</v>
      </c>
    </row>
    <row r="181" spans="1:15" ht="12.95" customHeight="1">
      <c r="A181" s="296"/>
      <c r="B181" s="306"/>
      <c r="C181" s="24" t="s">
        <v>285</v>
      </c>
      <c r="D181" s="26" t="s">
        <v>4</v>
      </c>
      <c r="E181" s="26"/>
      <c r="F181" s="26"/>
      <c r="G181" s="26"/>
      <c r="H181" s="26"/>
      <c r="I181" s="26"/>
      <c r="J181" s="26"/>
      <c r="K181" s="26"/>
      <c r="L181" s="27" t="s">
        <v>4</v>
      </c>
      <c r="M181" s="12" t="s">
        <v>4</v>
      </c>
      <c r="N181" s="16" t="s">
        <v>4</v>
      </c>
      <c r="O181" s="119"/>
    </row>
    <row r="182" spans="1:15" ht="12.95" customHeight="1">
      <c r="A182" s="296"/>
      <c r="B182" s="306"/>
      <c r="C182" s="14" t="s">
        <v>4</v>
      </c>
      <c r="D182" s="123" t="s">
        <v>286</v>
      </c>
      <c r="E182" s="124"/>
      <c r="F182" s="124"/>
      <c r="G182" s="124"/>
      <c r="H182" s="124"/>
      <c r="I182" s="124"/>
      <c r="J182" s="124"/>
      <c r="K182" s="124"/>
      <c r="L182" s="124"/>
      <c r="M182" s="124"/>
      <c r="N182" s="124"/>
      <c r="O182" s="119"/>
    </row>
    <row r="183" spans="1:15" ht="12.95" customHeight="1">
      <c r="A183" s="296"/>
      <c r="B183" s="307"/>
      <c r="C183" s="16" t="s">
        <v>4</v>
      </c>
      <c r="D183" s="121" t="s">
        <v>91</v>
      </c>
      <c r="E183" s="122"/>
      <c r="F183" s="122"/>
      <c r="G183" s="122"/>
      <c r="H183" s="122"/>
      <c r="I183" s="122"/>
      <c r="J183" s="122"/>
      <c r="K183" s="122"/>
      <c r="L183" s="122"/>
      <c r="M183" s="122"/>
      <c r="N183" s="122"/>
      <c r="O183" s="119"/>
    </row>
    <row r="184" spans="1:15" ht="12.95" customHeight="1">
      <c r="A184" s="296"/>
      <c r="B184" s="90" t="s">
        <v>404</v>
      </c>
      <c r="C184" s="9" t="s">
        <v>4</v>
      </c>
      <c r="D184" s="10" t="s">
        <v>280</v>
      </c>
      <c r="E184" s="21" t="s">
        <v>383</v>
      </c>
      <c r="F184" s="21" t="s">
        <v>384</v>
      </c>
      <c r="G184" s="21" t="s">
        <v>385</v>
      </c>
      <c r="H184" s="21" t="s">
        <v>386</v>
      </c>
      <c r="I184" s="21" t="s">
        <v>387</v>
      </c>
      <c r="J184" s="21" t="s">
        <v>388</v>
      </c>
      <c r="K184" s="21" t="s">
        <v>389</v>
      </c>
      <c r="L184" s="21" t="s">
        <v>377</v>
      </c>
      <c r="M184" s="21" t="s">
        <v>378</v>
      </c>
      <c r="N184" s="21" t="s">
        <v>395</v>
      </c>
      <c r="O184" s="88" t="s">
        <v>281</v>
      </c>
    </row>
    <row r="185" spans="1:15" ht="23.45" customHeight="1">
      <c r="A185" s="296"/>
      <c r="B185" s="305" t="s">
        <v>206</v>
      </c>
      <c r="C185" s="25" t="s">
        <v>283</v>
      </c>
      <c r="D185" s="89">
        <v>0</v>
      </c>
      <c r="E185" s="89"/>
      <c r="F185" s="89"/>
      <c r="G185" s="89"/>
      <c r="H185" s="89"/>
      <c r="I185" s="89"/>
      <c r="J185" s="89"/>
      <c r="K185" s="89"/>
      <c r="L185" s="12" t="s">
        <v>4</v>
      </c>
      <c r="M185" s="12" t="s">
        <v>4</v>
      </c>
      <c r="N185" s="16" t="s">
        <v>4</v>
      </c>
      <c r="O185" s="119"/>
    </row>
    <row r="186" spans="1:15" ht="12.95" customHeight="1">
      <c r="A186" s="296"/>
      <c r="B186" s="306"/>
      <c r="C186" s="24" t="s">
        <v>285</v>
      </c>
      <c r="D186" s="26" t="s">
        <v>4</v>
      </c>
      <c r="E186" s="26"/>
      <c r="F186" s="26"/>
      <c r="G186" s="26"/>
      <c r="H186" s="26"/>
      <c r="I186" s="26"/>
      <c r="J186" s="26"/>
      <c r="K186" s="26"/>
      <c r="L186" s="27" t="s">
        <v>4</v>
      </c>
      <c r="M186" s="12" t="s">
        <v>4</v>
      </c>
      <c r="N186" s="16" t="s">
        <v>4</v>
      </c>
      <c r="O186" s="119"/>
    </row>
    <row r="187" spans="1:15" ht="12.95" customHeight="1">
      <c r="A187" s="296"/>
      <c r="B187" s="306"/>
      <c r="C187" s="14" t="s">
        <v>4</v>
      </c>
      <c r="D187" s="123" t="s">
        <v>286</v>
      </c>
      <c r="E187" s="124"/>
      <c r="F187" s="124"/>
      <c r="G187" s="124"/>
      <c r="H187" s="124"/>
      <c r="I187" s="124"/>
      <c r="J187" s="124"/>
      <c r="K187" s="124"/>
      <c r="L187" s="124"/>
      <c r="M187" s="124"/>
      <c r="N187" s="124"/>
      <c r="O187" s="119"/>
    </row>
    <row r="188" spans="1:15" ht="12.95" customHeight="1">
      <c r="A188" s="296"/>
      <c r="B188" s="307"/>
      <c r="C188" s="16" t="s">
        <v>4</v>
      </c>
      <c r="D188" s="121" t="s">
        <v>91</v>
      </c>
      <c r="E188" s="122"/>
      <c r="F188" s="122"/>
      <c r="G188" s="122"/>
      <c r="H188" s="122"/>
      <c r="I188" s="122"/>
      <c r="J188" s="122"/>
      <c r="K188" s="122"/>
      <c r="L188" s="122"/>
      <c r="M188" s="122"/>
      <c r="N188" s="122"/>
      <c r="O188" s="120"/>
    </row>
    <row r="189" spans="1:15" ht="12.6">
      <c r="A189" s="8" t="s">
        <v>400</v>
      </c>
      <c r="B189" s="15"/>
      <c r="C189" s="16"/>
      <c r="D189" s="16"/>
      <c r="E189" s="16"/>
      <c r="F189" s="16"/>
      <c r="G189" s="16"/>
      <c r="H189" s="16"/>
      <c r="I189" s="16"/>
      <c r="J189" s="16"/>
      <c r="K189" s="16"/>
      <c r="L189" s="16"/>
      <c r="M189" s="16"/>
      <c r="N189" s="17"/>
      <c r="O189" s="14"/>
    </row>
    <row r="190" spans="1:15" ht="12.6">
      <c r="A190" s="275" t="s">
        <v>312</v>
      </c>
      <c r="B190" s="22" t="s">
        <v>313</v>
      </c>
      <c r="C190" s="22" t="s">
        <v>4</v>
      </c>
      <c r="D190" s="22" t="s">
        <v>314</v>
      </c>
      <c r="E190" s="22"/>
      <c r="F190" s="22"/>
      <c r="G190" s="22"/>
      <c r="H190" s="22"/>
      <c r="I190" s="22"/>
      <c r="J190" s="22"/>
      <c r="K190" s="22"/>
      <c r="L190" s="22" t="s">
        <v>391</v>
      </c>
      <c r="M190" s="22" t="s">
        <v>392</v>
      </c>
      <c r="N190" s="345" t="s">
        <v>393</v>
      </c>
      <c r="O190" s="346"/>
    </row>
    <row r="191" spans="1:15" ht="12.6">
      <c r="A191" s="276"/>
      <c r="B191" s="11" t="s">
        <v>4</v>
      </c>
      <c r="C191" s="11" t="s">
        <v>4</v>
      </c>
      <c r="D191" s="11" t="s">
        <v>4</v>
      </c>
      <c r="E191" s="11"/>
      <c r="F191" s="11"/>
      <c r="G191" s="11"/>
      <c r="H191" s="11"/>
      <c r="I191" s="11"/>
      <c r="J191" s="11"/>
      <c r="K191" s="11"/>
      <c r="L191" s="11" t="s">
        <v>4</v>
      </c>
      <c r="M191" s="11" t="s">
        <v>4</v>
      </c>
      <c r="N191" s="253" t="s">
        <v>4</v>
      </c>
      <c r="O191" s="254"/>
    </row>
    <row r="192" spans="1:15" ht="12.6">
      <c r="A192" s="275" t="s">
        <v>315</v>
      </c>
      <c r="B192" s="22" t="s">
        <v>316</v>
      </c>
      <c r="C192" s="22" t="s">
        <v>4</v>
      </c>
      <c r="D192" s="277" t="s">
        <v>4</v>
      </c>
      <c r="E192" s="278"/>
      <c r="F192" s="278"/>
      <c r="G192" s="278"/>
      <c r="H192" s="278"/>
      <c r="I192" s="278"/>
      <c r="J192" s="278"/>
      <c r="K192" s="278"/>
      <c r="L192" s="278"/>
      <c r="M192" s="278"/>
      <c r="N192" s="278"/>
      <c r="O192" s="279"/>
    </row>
    <row r="193" spans="1:15" ht="12.6">
      <c r="A193" s="276"/>
      <c r="B193" s="11" t="s">
        <v>4</v>
      </c>
      <c r="C193" s="23" t="s">
        <v>4</v>
      </c>
      <c r="D193" s="280"/>
      <c r="E193" s="281"/>
      <c r="F193" s="281"/>
      <c r="G193" s="281"/>
      <c r="H193" s="281"/>
      <c r="I193" s="281"/>
      <c r="J193" s="281"/>
      <c r="K193" s="281"/>
      <c r="L193" s="281"/>
      <c r="M193" s="281"/>
      <c r="N193" s="281"/>
      <c r="O193" s="282"/>
    </row>
    <row r="194" spans="1:15" ht="12.6"/>
    <row r="195" spans="1:15" ht="12.6"/>
    <row r="196" spans="1:15" ht="12.6"/>
    <row r="197" spans="1:15" ht="12.6"/>
    <row r="198" spans="1:15" ht="12.6"/>
    <row r="199" spans="1:15" ht="12.6"/>
    <row r="200" spans="1:15" ht="12.6"/>
    <row r="201" spans="1:15" ht="12.6"/>
    <row r="202" spans="1:15" ht="12.6"/>
    <row r="203" spans="1:15" ht="12.6"/>
    <row r="204" spans="1:15" ht="12.6"/>
    <row r="205" spans="1:15" ht="12.6"/>
  </sheetData>
  <mergeCells count="98">
    <mergeCell ref="A192:A193"/>
    <mergeCell ref="D192:O193"/>
    <mergeCell ref="A180:A188"/>
    <mergeCell ref="B180:B183"/>
    <mergeCell ref="B185:B188"/>
    <mergeCell ref="A190:A191"/>
    <mergeCell ref="N190:O190"/>
    <mergeCell ref="N191:O191"/>
    <mergeCell ref="A176:A177"/>
    <mergeCell ref="D176:O177"/>
    <mergeCell ref="A153:A154"/>
    <mergeCell ref="N153:O153"/>
    <mergeCell ref="N154:O154"/>
    <mergeCell ref="A155:A156"/>
    <mergeCell ref="D155:O156"/>
    <mergeCell ref="A159:A167"/>
    <mergeCell ref="B159:B162"/>
    <mergeCell ref="B164:B167"/>
    <mergeCell ref="A169:A173"/>
    <mergeCell ref="B169:B172"/>
    <mergeCell ref="A174:A175"/>
    <mergeCell ref="N174:O174"/>
    <mergeCell ref="N175:O175"/>
    <mergeCell ref="A143:A151"/>
    <mergeCell ref="B143:B146"/>
    <mergeCell ref="B148:B151"/>
    <mergeCell ref="A118:A119"/>
    <mergeCell ref="D118:O119"/>
    <mergeCell ref="A122:A135"/>
    <mergeCell ref="B122:B125"/>
    <mergeCell ref="B127:B130"/>
    <mergeCell ref="B132:B135"/>
    <mergeCell ref="A137:A138"/>
    <mergeCell ref="N137:O137"/>
    <mergeCell ref="N138:O138"/>
    <mergeCell ref="A139:A140"/>
    <mergeCell ref="D139:O140"/>
    <mergeCell ref="B100:B103"/>
    <mergeCell ref="B105:B108"/>
    <mergeCell ref="B110:B113"/>
    <mergeCell ref="A116:A117"/>
    <mergeCell ref="N116:O116"/>
    <mergeCell ref="N117:O117"/>
    <mergeCell ref="B95:B98"/>
    <mergeCell ref="A60:A61"/>
    <mergeCell ref="D60:O61"/>
    <mergeCell ref="A64:A87"/>
    <mergeCell ref="B64:B66"/>
    <mergeCell ref="B69:B72"/>
    <mergeCell ref="B74:B77"/>
    <mergeCell ref="B79:B81"/>
    <mergeCell ref="B84:B86"/>
    <mergeCell ref="A88:A89"/>
    <mergeCell ref="N88:O88"/>
    <mergeCell ref="N89:O89"/>
    <mergeCell ref="A90:A91"/>
    <mergeCell ref="D90:O91"/>
    <mergeCell ref="A58:A59"/>
    <mergeCell ref="N58:O58"/>
    <mergeCell ref="N59:O59"/>
    <mergeCell ref="B44:B47"/>
    <mergeCell ref="D46:N46"/>
    <mergeCell ref="D47:N47"/>
    <mergeCell ref="B49:B52"/>
    <mergeCell ref="D51:N51"/>
    <mergeCell ref="D52:N52"/>
    <mergeCell ref="O24:O52"/>
    <mergeCell ref="A54:A57"/>
    <mergeCell ref="B54:B57"/>
    <mergeCell ref="O54:O57"/>
    <mergeCell ref="D56:N56"/>
    <mergeCell ref="D57:N57"/>
    <mergeCell ref="A24:A52"/>
    <mergeCell ref="B24:B27"/>
    <mergeCell ref="D26:N26"/>
    <mergeCell ref="D27:N27"/>
    <mergeCell ref="B29:B32"/>
    <mergeCell ref="D31:N31"/>
    <mergeCell ref="D32:N32"/>
    <mergeCell ref="B34:B37"/>
    <mergeCell ref="D36:N36"/>
    <mergeCell ref="D37:N37"/>
    <mergeCell ref="B39:B42"/>
    <mergeCell ref="D41:N41"/>
    <mergeCell ref="D42:N42"/>
    <mergeCell ref="A3:O3"/>
    <mergeCell ref="B5:O5"/>
    <mergeCell ref="A7:A20"/>
    <mergeCell ref="B7:B10"/>
    <mergeCell ref="O7:O20"/>
    <mergeCell ref="D9:N9"/>
    <mergeCell ref="D10:N10"/>
    <mergeCell ref="B12:B15"/>
    <mergeCell ref="D14:N14"/>
    <mergeCell ref="D15:N15"/>
    <mergeCell ref="B17:B20"/>
    <mergeCell ref="D19:N19"/>
    <mergeCell ref="D20:N20"/>
  </mergeCells>
  <phoneticPr fontId="0" type="noConversion"/>
  <hyperlinks>
    <hyperlink ref="A1" location="'Guidance Notes'!A1" display="Please refer to the Guidance Notes tab for advice on completing the various fields in the logframe." xr:uid="{47BC954A-DB0E-4323-A2A0-DBCF2FD705ED}"/>
    <hyperlink ref="A2" r:id="rId1" xr:uid="{34F65EC2-E5E7-4E4C-8849-DE7DD0B25DFB}"/>
  </hyperlinks>
  <pageMargins left="0.74803149606299213" right="0.74803149606299213" top="0.98425196850393704" bottom="0.98425196850393704" header="0.51181102362204722" footer="0.51181102362204722"/>
  <pageSetup paperSize="9" scale="48" orientation="landscape"/>
  <headerFooter alignWithMargins="0">
    <oddHeader>&amp;L&amp;"Calibri"&amp;10&amp;K000000OFFICIAL&amp;1#</oddHeader>
    <oddFooter>&amp;LUpdated January 2011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8F24-553D-434D-AFB2-89D3546D8288}">
  <dimension ref="B1:R104"/>
  <sheetViews>
    <sheetView zoomScale="70" zoomScaleNormal="70" workbookViewId="0">
      <pane xSplit="5" ySplit="2" topLeftCell="G3" activePane="bottomRight" state="frozen"/>
      <selection pane="bottomRight" activeCell="L90" sqref="L90"/>
      <selection pane="bottomLeft" activeCell="A4" sqref="A4"/>
      <selection pane="topRight" activeCell="F1" sqref="F1"/>
    </sheetView>
  </sheetViews>
  <sheetFormatPr defaultColWidth="9.140625" defaultRowHeight="15.6"/>
  <cols>
    <col min="1" max="1" width="4.42578125" style="171" customWidth="1"/>
    <col min="2" max="2" width="9.140625" style="171"/>
    <col min="3" max="3" width="13.42578125" style="171" customWidth="1"/>
    <col min="4" max="4" width="22.28515625" style="171" bestFit="1" customWidth="1"/>
    <col min="5" max="5" width="33" style="171" bestFit="1" customWidth="1"/>
    <col min="6" max="6" width="22.42578125" style="171" bestFit="1" customWidth="1"/>
    <col min="7" max="7" width="18.7109375" style="171" bestFit="1" customWidth="1"/>
    <col min="8" max="9" width="18.7109375" style="171" customWidth="1"/>
    <col min="10" max="14" width="20.42578125" style="171" customWidth="1"/>
    <col min="15" max="16384" width="9.140625" style="171"/>
  </cols>
  <sheetData>
    <row r="1" spans="2:14" ht="18.600000000000001">
      <c r="F1" s="347" t="s">
        <v>405</v>
      </c>
      <c r="G1" s="347"/>
      <c r="H1" s="172"/>
      <c r="I1" s="172"/>
      <c r="J1" s="348"/>
      <c r="K1" s="348"/>
      <c r="L1" s="348"/>
      <c r="M1" s="348"/>
      <c r="N1" s="348"/>
    </row>
    <row r="2" spans="2:14" ht="74.099999999999994">
      <c r="B2" s="173" t="s">
        <v>406</v>
      </c>
      <c r="C2" s="173" t="s">
        <v>407</v>
      </c>
      <c r="D2" s="173" t="s">
        <v>408</v>
      </c>
      <c r="E2" s="173" t="s">
        <v>409</v>
      </c>
      <c r="F2" s="173" t="s">
        <v>410</v>
      </c>
      <c r="G2" s="173" t="s">
        <v>411</v>
      </c>
      <c r="H2" s="174" t="s">
        <v>412</v>
      </c>
      <c r="I2" s="174" t="s">
        <v>413</v>
      </c>
      <c r="J2" s="175" t="s">
        <v>414</v>
      </c>
      <c r="K2" s="175" t="s">
        <v>415</v>
      </c>
      <c r="L2" s="175" t="s">
        <v>416</v>
      </c>
      <c r="M2" s="175" t="s">
        <v>417</v>
      </c>
      <c r="N2" s="175" t="s">
        <v>418</v>
      </c>
    </row>
    <row r="3" spans="2:14">
      <c r="B3" s="176">
        <v>1</v>
      </c>
      <c r="C3" s="176" t="s">
        <v>419</v>
      </c>
      <c r="D3" s="176" t="s">
        <v>420</v>
      </c>
      <c r="E3" s="176" t="s">
        <v>421</v>
      </c>
      <c r="F3" s="177">
        <v>43.182003999999999</v>
      </c>
      <c r="G3" s="177">
        <v>9.9362820000000003</v>
      </c>
      <c r="H3" s="178">
        <v>35186</v>
      </c>
      <c r="I3" s="189">
        <f>INT(H3*0.45)</f>
        <v>15833</v>
      </c>
      <c r="J3" s="176">
        <f>INT(I3*3.8%)</f>
        <v>601</v>
      </c>
      <c r="K3" s="176">
        <f>INT(I3*18%)</f>
        <v>2849</v>
      </c>
      <c r="L3" s="176">
        <f>INT(I3*4.5%)</f>
        <v>712</v>
      </c>
      <c r="M3" s="176">
        <f>INT(I3*4%)</f>
        <v>633</v>
      </c>
      <c r="N3" s="176">
        <f>INT(I3*22%)</f>
        <v>3483</v>
      </c>
    </row>
    <row r="4" spans="2:14">
      <c r="B4" s="176">
        <v>2</v>
      </c>
      <c r="C4" s="176" t="s">
        <v>419</v>
      </c>
      <c r="D4" s="176" t="s">
        <v>420</v>
      </c>
      <c r="E4" s="176" t="s">
        <v>422</v>
      </c>
      <c r="F4" s="177">
        <v>43.184629999999999</v>
      </c>
      <c r="G4" s="177">
        <v>9.9311190000000007</v>
      </c>
      <c r="H4" s="178">
        <v>22650</v>
      </c>
      <c r="I4" s="189">
        <f t="shared" ref="I4:I67" si="0">INT(H4*0.45)</f>
        <v>10192</v>
      </c>
      <c r="J4" s="176">
        <f t="shared" ref="J4:J67" si="1">INT(I4*3.8%)</f>
        <v>387</v>
      </c>
      <c r="K4" s="176">
        <f t="shared" ref="K4:K67" si="2">INT(I4*18%)</f>
        <v>1834</v>
      </c>
      <c r="L4" s="176">
        <f t="shared" ref="L4:L67" si="3">INT(I4*4.5%)</f>
        <v>458</v>
      </c>
      <c r="M4" s="176">
        <f t="shared" ref="M4:M67" si="4">INT(I4*4%)</f>
        <v>407</v>
      </c>
      <c r="N4" s="176">
        <f t="shared" ref="N4:N67" si="5">INT(I4*22%)</f>
        <v>2242</v>
      </c>
    </row>
    <row r="5" spans="2:14">
      <c r="B5" s="176">
        <v>3</v>
      </c>
      <c r="C5" s="176" t="s">
        <v>419</v>
      </c>
      <c r="D5" s="176" t="s">
        <v>420</v>
      </c>
      <c r="E5" s="176" t="s">
        <v>423</v>
      </c>
      <c r="F5" s="177">
        <v>43.179296000000001</v>
      </c>
      <c r="G5" s="177">
        <v>9.9290339999999997</v>
      </c>
      <c r="H5" s="178">
        <v>21471</v>
      </c>
      <c r="I5" s="189">
        <f t="shared" si="0"/>
        <v>9661</v>
      </c>
      <c r="J5" s="176">
        <f t="shared" si="1"/>
        <v>367</v>
      </c>
      <c r="K5" s="176">
        <f t="shared" si="2"/>
        <v>1738</v>
      </c>
      <c r="L5" s="176">
        <f t="shared" si="3"/>
        <v>434</v>
      </c>
      <c r="M5" s="176">
        <f t="shared" si="4"/>
        <v>386</v>
      </c>
      <c r="N5" s="176">
        <f t="shared" si="5"/>
        <v>2125</v>
      </c>
    </row>
    <row r="6" spans="2:14">
      <c r="B6" s="176">
        <v>4</v>
      </c>
      <c r="C6" s="176" t="s">
        <v>419</v>
      </c>
      <c r="D6" s="176" t="s">
        <v>420</v>
      </c>
      <c r="E6" s="176" t="s">
        <v>424</v>
      </c>
      <c r="F6" s="177">
        <v>43.195191000000001</v>
      </c>
      <c r="G6" s="177">
        <v>9.9337879999999998</v>
      </c>
      <c r="H6" s="178">
        <v>38764</v>
      </c>
      <c r="I6" s="189">
        <f t="shared" si="0"/>
        <v>17443</v>
      </c>
      <c r="J6" s="176">
        <f t="shared" si="1"/>
        <v>662</v>
      </c>
      <c r="K6" s="176">
        <f t="shared" si="2"/>
        <v>3139</v>
      </c>
      <c r="L6" s="176">
        <f t="shared" si="3"/>
        <v>784</v>
      </c>
      <c r="M6" s="176">
        <f t="shared" si="4"/>
        <v>697</v>
      </c>
      <c r="N6" s="176">
        <f t="shared" si="5"/>
        <v>3837</v>
      </c>
    </row>
    <row r="7" spans="2:14">
      <c r="B7" s="176">
        <v>5</v>
      </c>
      <c r="C7" s="176" t="s">
        <v>419</v>
      </c>
      <c r="D7" s="176" t="s">
        <v>420</v>
      </c>
      <c r="E7" s="176" t="s">
        <v>425</v>
      </c>
      <c r="F7" s="177">
        <v>43.192495999999998</v>
      </c>
      <c r="G7" s="177">
        <v>9.9472500000000004</v>
      </c>
      <c r="H7" s="178">
        <v>35251</v>
      </c>
      <c r="I7" s="189">
        <f t="shared" si="0"/>
        <v>15862</v>
      </c>
      <c r="J7" s="176">
        <f t="shared" si="1"/>
        <v>602</v>
      </c>
      <c r="K7" s="176">
        <f t="shared" si="2"/>
        <v>2855</v>
      </c>
      <c r="L7" s="176">
        <f t="shared" si="3"/>
        <v>713</v>
      </c>
      <c r="M7" s="176">
        <f t="shared" si="4"/>
        <v>634</v>
      </c>
      <c r="N7" s="176">
        <f t="shared" si="5"/>
        <v>3489</v>
      </c>
    </row>
    <row r="8" spans="2:14">
      <c r="B8" s="176">
        <v>6</v>
      </c>
      <c r="C8" s="176" t="s">
        <v>419</v>
      </c>
      <c r="D8" s="176" t="s">
        <v>420</v>
      </c>
      <c r="E8" s="176" t="s">
        <v>426</v>
      </c>
      <c r="F8" s="177">
        <v>43.170664000000002</v>
      </c>
      <c r="G8" s="177">
        <v>9.948518</v>
      </c>
      <c r="H8" s="178">
        <v>19858</v>
      </c>
      <c r="I8" s="189">
        <f t="shared" si="0"/>
        <v>8936</v>
      </c>
      <c r="J8" s="176">
        <f t="shared" si="1"/>
        <v>339</v>
      </c>
      <c r="K8" s="176">
        <f t="shared" si="2"/>
        <v>1608</v>
      </c>
      <c r="L8" s="176">
        <f t="shared" si="3"/>
        <v>402</v>
      </c>
      <c r="M8" s="176">
        <f t="shared" si="4"/>
        <v>357</v>
      </c>
      <c r="N8" s="176">
        <f t="shared" si="5"/>
        <v>1965</v>
      </c>
    </row>
    <row r="9" spans="2:14">
      <c r="B9" s="176">
        <v>7</v>
      </c>
      <c r="C9" s="176" t="s">
        <v>419</v>
      </c>
      <c r="D9" s="176" t="s">
        <v>420</v>
      </c>
      <c r="E9" s="176" t="s">
        <v>427</v>
      </c>
      <c r="F9" s="177">
        <v>43.180342000000003</v>
      </c>
      <c r="G9" s="177">
        <v>9.9367370000000008</v>
      </c>
      <c r="H9" s="178">
        <v>379199</v>
      </c>
      <c r="I9" s="189">
        <f t="shared" si="0"/>
        <v>170639</v>
      </c>
      <c r="J9" s="176">
        <f t="shared" si="1"/>
        <v>6484</v>
      </c>
      <c r="K9" s="176">
        <f t="shared" si="2"/>
        <v>30715</v>
      </c>
      <c r="L9" s="176">
        <f t="shared" si="3"/>
        <v>7678</v>
      </c>
      <c r="M9" s="176">
        <f t="shared" si="4"/>
        <v>6825</v>
      </c>
      <c r="N9" s="176">
        <f t="shared" si="5"/>
        <v>37540</v>
      </c>
    </row>
    <row r="10" spans="2:14">
      <c r="B10" s="176">
        <v>8</v>
      </c>
      <c r="C10" s="176" t="s">
        <v>419</v>
      </c>
      <c r="D10" s="176" t="s">
        <v>420</v>
      </c>
      <c r="E10" s="176" t="s">
        <v>428</v>
      </c>
      <c r="F10" s="177">
        <v>43.303189000000003</v>
      </c>
      <c r="G10" s="177">
        <v>9.6948319999999999</v>
      </c>
      <c r="H10" s="178">
        <v>29913</v>
      </c>
      <c r="I10" s="189">
        <f t="shared" si="0"/>
        <v>13460</v>
      </c>
      <c r="J10" s="176">
        <f t="shared" si="1"/>
        <v>511</v>
      </c>
      <c r="K10" s="176">
        <f t="shared" si="2"/>
        <v>2422</v>
      </c>
      <c r="L10" s="176">
        <f t="shared" si="3"/>
        <v>605</v>
      </c>
      <c r="M10" s="176">
        <f t="shared" si="4"/>
        <v>538</v>
      </c>
      <c r="N10" s="176">
        <f t="shared" si="5"/>
        <v>2961</v>
      </c>
    </row>
    <row r="11" spans="2:14">
      <c r="B11" s="176">
        <v>9</v>
      </c>
      <c r="C11" s="176" t="s">
        <v>419</v>
      </c>
      <c r="D11" s="176" t="s">
        <v>420</v>
      </c>
      <c r="E11" s="176" t="s">
        <v>429</v>
      </c>
      <c r="F11" s="177">
        <v>43.010948999999997</v>
      </c>
      <c r="G11" s="177">
        <v>10.089518</v>
      </c>
      <c r="H11" s="178">
        <v>24738</v>
      </c>
      <c r="I11" s="189">
        <f t="shared" si="0"/>
        <v>11132</v>
      </c>
      <c r="J11" s="176">
        <f t="shared" si="1"/>
        <v>423</v>
      </c>
      <c r="K11" s="176">
        <f t="shared" si="2"/>
        <v>2003</v>
      </c>
      <c r="L11" s="176">
        <f t="shared" si="3"/>
        <v>500</v>
      </c>
      <c r="M11" s="176">
        <f t="shared" si="4"/>
        <v>445</v>
      </c>
      <c r="N11" s="176">
        <f t="shared" si="5"/>
        <v>2449</v>
      </c>
    </row>
    <row r="12" spans="2:14">
      <c r="B12" s="176">
        <v>10</v>
      </c>
      <c r="C12" s="176" t="s">
        <v>419</v>
      </c>
      <c r="D12" s="176" t="s">
        <v>420</v>
      </c>
      <c r="E12" s="176" t="s">
        <v>430</v>
      </c>
      <c r="F12" s="177">
        <v>43.087780000000002</v>
      </c>
      <c r="G12" s="177">
        <v>10.194751999999999</v>
      </c>
      <c r="H12" s="178">
        <v>30407</v>
      </c>
      <c r="I12" s="189">
        <f t="shared" si="0"/>
        <v>13683</v>
      </c>
      <c r="J12" s="176">
        <f t="shared" si="1"/>
        <v>519</v>
      </c>
      <c r="K12" s="176">
        <f t="shared" si="2"/>
        <v>2462</v>
      </c>
      <c r="L12" s="176">
        <f t="shared" si="3"/>
        <v>615</v>
      </c>
      <c r="M12" s="176">
        <f t="shared" si="4"/>
        <v>547</v>
      </c>
      <c r="N12" s="176">
        <f t="shared" si="5"/>
        <v>3010</v>
      </c>
    </row>
    <row r="13" spans="2:14">
      <c r="B13" s="176">
        <v>11</v>
      </c>
      <c r="C13" s="176" t="s">
        <v>419</v>
      </c>
      <c r="D13" s="176" t="s">
        <v>431</v>
      </c>
      <c r="E13" s="176" t="s">
        <v>432</v>
      </c>
      <c r="F13" s="177">
        <v>42.843232</v>
      </c>
      <c r="G13" s="177">
        <v>10.327218999999999</v>
      </c>
      <c r="H13" s="178">
        <v>14723</v>
      </c>
      <c r="I13" s="189">
        <f t="shared" si="0"/>
        <v>6625</v>
      </c>
      <c r="J13" s="176">
        <f t="shared" si="1"/>
        <v>251</v>
      </c>
      <c r="K13" s="176">
        <f t="shared" si="2"/>
        <v>1192</v>
      </c>
      <c r="L13" s="176">
        <f t="shared" si="3"/>
        <v>298</v>
      </c>
      <c r="M13" s="176">
        <f t="shared" si="4"/>
        <v>265</v>
      </c>
      <c r="N13" s="176">
        <f t="shared" si="5"/>
        <v>1457</v>
      </c>
    </row>
    <row r="14" spans="2:14">
      <c r="B14" s="176">
        <v>12</v>
      </c>
      <c r="C14" s="176" t="s">
        <v>419</v>
      </c>
      <c r="D14" s="176" t="s">
        <v>431</v>
      </c>
      <c r="E14" s="176" t="s">
        <v>433</v>
      </c>
      <c r="F14" s="177">
        <v>42.891680999999998</v>
      </c>
      <c r="G14" s="177">
        <v>10.509646</v>
      </c>
      <c r="H14" s="178">
        <v>5599</v>
      </c>
      <c r="I14" s="189">
        <f t="shared" si="0"/>
        <v>2519</v>
      </c>
      <c r="J14" s="176">
        <f t="shared" si="1"/>
        <v>95</v>
      </c>
      <c r="K14" s="176">
        <f t="shared" si="2"/>
        <v>453</v>
      </c>
      <c r="L14" s="176">
        <f t="shared" si="3"/>
        <v>113</v>
      </c>
      <c r="M14" s="176">
        <f t="shared" si="4"/>
        <v>100</v>
      </c>
      <c r="N14" s="176">
        <f t="shared" si="5"/>
        <v>554</v>
      </c>
    </row>
    <row r="15" spans="2:14">
      <c r="B15" s="176">
        <v>13</v>
      </c>
      <c r="C15" s="176" t="s">
        <v>419</v>
      </c>
      <c r="D15" s="176" t="s">
        <v>431</v>
      </c>
      <c r="E15" s="176" t="s">
        <v>434</v>
      </c>
      <c r="F15" s="177">
        <v>43.068139000000002</v>
      </c>
      <c r="G15" s="177">
        <v>10.620894</v>
      </c>
      <c r="H15" s="178">
        <v>4973</v>
      </c>
      <c r="I15" s="189">
        <f t="shared" si="0"/>
        <v>2237</v>
      </c>
      <c r="J15" s="176">
        <f t="shared" si="1"/>
        <v>85</v>
      </c>
      <c r="K15" s="176">
        <f t="shared" si="2"/>
        <v>402</v>
      </c>
      <c r="L15" s="176">
        <f t="shared" si="3"/>
        <v>100</v>
      </c>
      <c r="M15" s="176">
        <f t="shared" si="4"/>
        <v>89</v>
      </c>
      <c r="N15" s="176">
        <f t="shared" si="5"/>
        <v>492</v>
      </c>
    </row>
    <row r="16" spans="2:14">
      <c r="B16" s="176">
        <v>14</v>
      </c>
      <c r="C16" s="176" t="s">
        <v>419</v>
      </c>
      <c r="D16" s="176" t="s">
        <v>431</v>
      </c>
      <c r="E16" s="176" t="s">
        <v>435</v>
      </c>
      <c r="F16" s="177">
        <v>43.193885000000002</v>
      </c>
      <c r="G16" s="177">
        <v>10.374421999999999</v>
      </c>
      <c r="H16" s="178">
        <v>6281</v>
      </c>
      <c r="I16" s="189">
        <f t="shared" si="0"/>
        <v>2826</v>
      </c>
      <c r="J16" s="176">
        <f t="shared" si="1"/>
        <v>107</v>
      </c>
      <c r="K16" s="176">
        <f t="shared" si="2"/>
        <v>508</v>
      </c>
      <c r="L16" s="176">
        <f t="shared" si="3"/>
        <v>127</v>
      </c>
      <c r="M16" s="176">
        <f t="shared" si="4"/>
        <v>113</v>
      </c>
      <c r="N16" s="176">
        <f t="shared" si="5"/>
        <v>621</v>
      </c>
    </row>
    <row r="17" spans="2:14">
      <c r="B17" s="176">
        <v>15</v>
      </c>
      <c r="C17" s="176" t="s">
        <v>419</v>
      </c>
      <c r="D17" s="176" t="s">
        <v>431</v>
      </c>
      <c r="E17" s="176" t="s">
        <v>436</v>
      </c>
      <c r="F17" s="177">
        <v>43.476168000000001</v>
      </c>
      <c r="G17" s="177">
        <v>11.354794999999999</v>
      </c>
      <c r="H17" s="178">
        <v>43532</v>
      </c>
      <c r="I17" s="189">
        <f t="shared" si="0"/>
        <v>19589</v>
      </c>
      <c r="J17" s="176">
        <f t="shared" si="1"/>
        <v>744</v>
      </c>
      <c r="K17" s="176">
        <f t="shared" si="2"/>
        <v>3526</v>
      </c>
      <c r="L17" s="176">
        <f t="shared" si="3"/>
        <v>881</v>
      </c>
      <c r="M17" s="176">
        <f t="shared" si="4"/>
        <v>783</v>
      </c>
      <c r="N17" s="176">
        <f t="shared" si="5"/>
        <v>4309</v>
      </c>
    </row>
    <row r="18" spans="2:14">
      <c r="B18" s="176">
        <v>16</v>
      </c>
      <c r="C18" s="176" t="s">
        <v>419</v>
      </c>
      <c r="D18" s="176" t="s">
        <v>431</v>
      </c>
      <c r="E18" s="176" t="s">
        <v>437</v>
      </c>
      <c r="F18" s="177">
        <v>43.257916000000002</v>
      </c>
      <c r="G18" s="177">
        <v>11.459249</v>
      </c>
      <c r="H18" s="178">
        <v>5933</v>
      </c>
      <c r="I18" s="189">
        <f t="shared" si="0"/>
        <v>2669</v>
      </c>
      <c r="J18" s="176">
        <f t="shared" si="1"/>
        <v>101</v>
      </c>
      <c r="K18" s="176">
        <f t="shared" si="2"/>
        <v>480</v>
      </c>
      <c r="L18" s="176">
        <f t="shared" si="3"/>
        <v>120</v>
      </c>
      <c r="M18" s="176">
        <f t="shared" si="4"/>
        <v>106</v>
      </c>
      <c r="N18" s="176">
        <f t="shared" si="5"/>
        <v>587</v>
      </c>
    </row>
    <row r="19" spans="2:14">
      <c r="B19" s="176">
        <v>17</v>
      </c>
      <c r="C19" s="176" t="s">
        <v>438</v>
      </c>
      <c r="D19" s="176" t="s">
        <v>439</v>
      </c>
      <c r="E19" s="176" t="s">
        <v>440</v>
      </c>
      <c r="F19" s="177">
        <v>45.577385999999997</v>
      </c>
      <c r="G19" s="177">
        <v>9.5223940000000002</v>
      </c>
      <c r="H19" s="178">
        <v>26595</v>
      </c>
      <c r="I19" s="189">
        <f t="shared" si="0"/>
        <v>11967</v>
      </c>
      <c r="J19" s="176">
        <f t="shared" si="1"/>
        <v>454</v>
      </c>
      <c r="K19" s="176">
        <f t="shared" si="2"/>
        <v>2154</v>
      </c>
      <c r="L19" s="176">
        <f t="shared" si="3"/>
        <v>538</v>
      </c>
      <c r="M19" s="176">
        <f t="shared" si="4"/>
        <v>478</v>
      </c>
      <c r="N19" s="176">
        <f t="shared" si="5"/>
        <v>2632</v>
      </c>
    </row>
    <row r="20" spans="2:14">
      <c r="B20" s="176">
        <v>18</v>
      </c>
      <c r="C20" s="176" t="s">
        <v>438</v>
      </c>
      <c r="D20" s="176" t="s">
        <v>439</v>
      </c>
      <c r="E20" s="176" t="s">
        <v>441</v>
      </c>
      <c r="F20" s="177">
        <v>45.914167999999997</v>
      </c>
      <c r="G20" s="177">
        <v>8.3685770000000002</v>
      </c>
      <c r="H20" s="178">
        <v>14319</v>
      </c>
      <c r="I20" s="189">
        <f t="shared" si="0"/>
        <v>6443</v>
      </c>
      <c r="J20" s="176">
        <f t="shared" si="1"/>
        <v>244</v>
      </c>
      <c r="K20" s="176">
        <f t="shared" si="2"/>
        <v>1159</v>
      </c>
      <c r="L20" s="176">
        <f t="shared" si="3"/>
        <v>289</v>
      </c>
      <c r="M20" s="176">
        <f t="shared" si="4"/>
        <v>257</v>
      </c>
      <c r="N20" s="176">
        <f t="shared" si="5"/>
        <v>1417</v>
      </c>
    </row>
    <row r="21" spans="2:14">
      <c r="B21" s="176">
        <v>19</v>
      </c>
      <c r="C21" s="176" t="s">
        <v>438</v>
      </c>
      <c r="D21" s="176" t="s">
        <v>439</v>
      </c>
      <c r="E21" s="176" t="s">
        <v>442</v>
      </c>
      <c r="F21" s="177">
        <v>45.537578000000003</v>
      </c>
      <c r="G21" s="177">
        <v>9.5238499999999995</v>
      </c>
      <c r="H21" s="178">
        <v>23676</v>
      </c>
      <c r="I21" s="189">
        <f t="shared" si="0"/>
        <v>10654</v>
      </c>
      <c r="J21" s="176">
        <f t="shared" si="1"/>
        <v>404</v>
      </c>
      <c r="K21" s="176">
        <f t="shared" si="2"/>
        <v>1917</v>
      </c>
      <c r="L21" s="176">
        <f t="shared" si="3"/>
        <v>479</v>
      </c>
      <c r="M21" s="176">
        <f t="shared" si="4"/>
        <v>426</v>
      </c>
      <c r="N21" s="176">
        <f t="shared" si="5"/>
        <v>2343</v>
      </c>
    </row>
    <row r="22" spans="2:14">
      <c r="B22" s="176">
        <v>20</v>
      </c>
      <c r="C22" s="176" t="s">
        <v>438</v>
      </c>
      <c r="D22" s="176" t="s">
        <v>439</v>
      </c>
      <c r="E22" s="176" t="s">
        <v>443</v>
      </c>
      <c r="F22" s="177">
        <v>45.537204000000003</v>
      </c>
      <c r="G22" s="177">
        <v>9.5344049999999996</v>
      </c>
      <c r="H22" s="178">
        <v>412543</v>
      </c>
      <c r="I22" s="189">
        <f t="shared" si="0"/>
        <v>185644</v>
      </c>
      <c r="J22" s="176">
        <f t="shared" si="1"/>
        <v>7054</v>
      </c>
      <c r="K22" s="176">
        <f t="shared" si="2"/>
        <v>33415</v>
      </c>
      <c r="L22" s="176">
        <f t="shared" si="3"/>
        <v>8353</v>
      </c>
      <c r="M22" s="176">
        <f t="shared" si="4"/>
        <v>7425</v>
      </c>
      <c r="N22" s="176">
        <f t="shared" si="5"/>
        <v>40841</v>
      </c>
    </row>
    <row r="23" spans="2:14">
      <c r="B23" s="176">
        <v>21</v>
      </c>
      <c r="C23" s="176" t="s">
        <v>438</v>
      </c>
      <c r="D23" s="176" t="s">
        <v>439</v>
      </c>
      <c r="E23" s="176" t="s">
        <v>444</v>
      </c>
      <c r="F23" s="177">
        <v>45.536320000000003</v>
      </c>
      <c r="G23" s="177">
        <v>9.5618459999999992</v>
      </c>
      <c r="H23" s="178">
        <v>8142</v>
      </c>
      <c r="I23" s="189">
        <f t="shared" si="0"/>
        <v>3663</v>
      </c>
      <c r="J23" s="176">
        <f t="shared" si="1"/>
        <v>139</v>
      </c>
      <c r="K23" s="176">
        <f t="shared" si="2"/>
        <v>659</v>
      </c>
      <c r="L23" s="176">
        <f t="shared" si="3"/>
        <v>164</v>
      </c>
      <c r="M23" s="176">
        <f t="shared" si="4"/>
        <v>146</v>
      </c>
      <c r="N23" s="176">
        <f t="shared" si="5"/>
        <v>805</v>
      </c>
    </row>
    <row r="24" spans="2:14">
      <c r="B24" s="176">
        <v>22</v>
      </c>
      <c r="C24" s="176" t="s">
        <v>438</v>
      </c>
      <c r="D24" s="176" t="s">
        <v>439</v>
      </c>
      <c r="E24" s="176" t="s">
        <v>445</v>
      </c>
      <c r="F24" s="177">
        <v>45.768433999999999</v>
      </c>
      <c r="G24" s="177">
        <v>8.4163350000000001</v>
      </c>
      <c r="H24" s="178">
        <v>6871</v>
      </c>
      <c r="I24" s="189">
        <f t="shared" si="0"/>
        <v>3091</v>
      </c>
      <c r="J24" s="176">
        <f t="shared" si="1"/>
        <v>117</v>
      </c>
      <c r="K24" s="176">
        <f t="shared" si="2"/>
        <v>556</v>
      </c>
      <c r="L24" s="176">
        <f t="shared" si="3"/>
        <v>139</v>
      </c>
      <c r="M24" s="176">
        <f t="shared" si="4"/>
        <v>123</v>
      </c>
      <c r="N24" s="176">
        <f t="shared" si="5"/>
        <v>680</v>
      </c>
    </row>
    <row r="25" spans="2:14">
      <c r="B25" s="176">
        <v>23</v>
      </c>
      <c r="C25" s="176" t="s">
        <v>438</v>
      </c>
      <c r="D25" s="176" t="s">
        <v>439</v>
      </c>
      <c r="E25" s="176" t="s">
        <v>446</v>
      </c>
      <c r="F25" s="177">
        <v>45.718000000000004</v>
      </c>
      <c r="G25" s="177">
        <v>8.5136190000000003</v>
      </c>
      <c r="H25" s="178">
        <v>11641</v>
      </c>
      <c r="I25" s="189">
        <f t="shared" si="0"/>
        <v>5238</v>
      </c>
      <c r="J25" s="176">
        <f t="shared" si="1"/>
        <v>199</v>
      </c>
      <c r="K25" s="176">
        <f t="shared" si="2"/>
        <v>942</v>
      </c>
      <c r="L25" s="176">
        <f t="shared" si="3"/>
        <v>235</v>
      </c>
      <c r="M25" s="176">
        <f t="shared" si="4"/>
        <v>209</v>
      </c>
      <c r="N25" s="176">
        <f t="shared" si="5"/>
        <v>1152</v>
      </c>
    </row>
    <row r="26" spans="2:14">
      <c r="B26" s="176">
        <v>24</v>
      </c>
      <c r="C26" s="176" t="s">
        <v>438</v>
      </c>
      <c r="D26" s="176" t="s">
        <v>439</v>
      </c>
      <c r="E26" s="176" t="s">
        <v>447</v>
      </c>
      <c r="F26" s="177">
        <v>45.524320000000003</v>
      </c>
      <c r="G26" s="177">
        <v>9.5260099999999994</v>
      </c>
      <c r="H26" s="178">
        <v>25799</v>
      </c>
      <c r="I26" s="189">
        <f t="shared" si="0"/>
        <v>11609</v>
      </c>
      <c r="J26" s="176">
        <f t="shared" si="1"/>
        <v>441</v>
      </c>
      <c r="K26" s="176">
        <f t="shared" si="2"/>
        <v>2089</v>
      </c>
      <c r="L26" s="176">
        <f t="shared" si="3"/>
        <v>522</v>
      </c>
      <c r="M26" s="176">
        <f t="shared" si="4"/>
        <v>464</v>
      </c>
      <c r="N26" s="176">
        <f t="shared" si="5"/>
        <v>2553</v>
      </c>
    </row>
    <row r="27" spans="2:14">
      <c r="B27" s="176">
        <v>25</v>
      </c>
      <c r="C27" s="176" t="s">
        <v>438</v>
      </c>
      <c r="D27" s="176" t="s">
        <v>439</v>
      </c>
      <c r="E27" s="176" t="s">
        <v>448</v>
      </c>
      <c r="F27" s="177">
        <v>45.544449999999998</v>
      </c>
      <c r="G27" s="177">
        <v>9.5115400000000001</v>
      </c>
      <c r="H27" s="178">
        <v>23101</v>
      </c>
      <c r="I27" s="189">
        <f t="shared" si="0"/>
        <v>10395</v>
      </c>
      <c r="J27" s="176">
        <f t="shared" si="1"/>
        <v>395</v>
      </c>
      <c r="K27" s="176">
        <f t="shared" si="2"/>
        <v>1871</v>
      </c>
      <c r="L27" s="176">
        <f t="shared" si="3"/>
        <v>467</v>
      </c>
      <c r="M27" s="176">
        <f t="shared" si="4"/>
        <v>415</v>
      </c>
      <c r="N27" s="176">
        <f t="shared" si="5"/>
        <v>2286</v>
      </c>
    </row>
    <row r="28" spans="2:14">
      <c r="B28" s="176">
        <v>26</v>
      </c>
      <c r="C28" s="176" t="s">
        <v>438</v>
      </c>
      <c r="D28" s="176" t="s">
        <v>439</v>
      </c>
      <c r="E28" s="176" t="s">
        <v>449</v>
      </c>
      <c r="F28" s="177">
        <v>45.461587999999999</v>
      </c>
      <c r="G28" s="177">
        <v>8.5171419999999998</v>
      </c>
      <c r="H28" s="178">
        <v>16240</v>
      </c>
      <c r="I28" s="189">
        <f t="shared" si="0"/>
        <v>7308</v>
      </c>
      <c r="J28" s="176">
        <f t="shared" si="1"/>
        <v>277</v>
      </c>
      <c r="K28" s="176">
        <f t="shared" si="2"/>
        <v>1315</v>
      </c>
      <c r="L28" s="176">
        <f t="shared" si="3"/>
        <v>328</v>
      </c>
      <c r="M28" s="176">
        <f t="shared" si="4"/>
        <v>292</v>
      </c>
      <c r="N28" s="176">
        <f t="shared" si="5"/>
        <v>1607</v>
      </c>
    </row>
    <row r="29" spans="2:14">
      <c r="B29" s="176">
        <v>27</v>
      </c>
      <c r="C29" s="176" t="s">
        <v>438</v>
      </c>
      <c r="D29" s="176" t="s">
        <v>439</v>
      </c>
      <c r="E29" s="176" t="s">
        <v>450</v>
      </c>
      <c r="F29" s="177">
        <v>45.890801000000003</v>
      </c>
      <c r="G29" s="177">
        <v>9.7993159999999992</v>
      </c>
      <c r="H29" s="178">
        <v>9206</v>
      </c>
      <c r="I29" s="189">
        <f t="shared" si="0"/>
        <v>4142</v>
      </c>
      <c r="J29" s="176">
        <f t="shared" si="1"/>
        <v>157</v>
      </c>
      <c r="K29" s="176">
        <f t="shared" si="2"/>
        <v>745</v>
      </c>
      <c r="L29" s="176">
        <f t="shared" si="3"/>
        <v>186</v>
      </c>
      <c r="M29" s="176">
        <f t="shared" si="4"/>
        <v>165</v>
      </c>
      <c r="N29" s="176">
        <f t="shared" si="5"/>
        <v>911</v>
      </c>
    </row>
    <row r="30" spans="2:14">
      <c r="B30" s="176">
        <v>28</v>
      </c>
      <c r="C30" s="176" t="s">
        <v>438</v>
      </c>
      <c r="D30" s="176" t="s">
        <v>439</v>
      </c>
      <c r="E30" s="176" t="s">
        <v>451</v>
      </c>
      <c r="F30" s="177">
        <v>45.465110000000003</v>
      </c>
      <c r="G30" s="177">
        <v>8.7816229999999997</v>
      </c>
      <c r="H30" s="178">
        <v>11258</v>
      </c>
      <c r="I30" s="189">
        <f t="shared" si="0"/>
        <v>5066</v>
      </c>
      <c r="J30" s="176">
        <f t="shared" si="1"/>
        <v>192</v>
      </c>
      <c r="K30" s="176">
        <f t="shared" si="2"/>
        <v>911</v>
      </c>
      <c r="L30" s="176">
        <f t="shared" si="3"/>
        <v>227</v>
      </c>
      <c r="M30" s="176">
        <f t="shared" si="4"/>
        <v>202</v>
      </c>
      <c r="N30" s="176">
        <f t="shared" si="5"/>
        <v>1114</v>
      </c>
    </row>
    <row r="31" spans="2:14">
      <c r="B31" s="176">
        <v>29</v>
      </c>
      <c r="C31" s="176" t="s">
        <v>438</v>
      </c>
      <c r="D31" s="176" t="s">
        <v>439</v>
      </c>
      <c r="E31" s="176" t="s">
        <v>452</v>
      </c>
      <c r="F31" s="177">
        <v>45.521090000000001</v>
      </c>
      <c r="G31" s="177">
        <v>9.5798799999999993</v>
      </c>
      <c r="H31" s="178">
        <v>8621</v>
      </c>
      <c r="I31" s="189">
        <f t="shared" si="0"/>
        <v>3879</v>
      </c>
      <c r="J31" s="176">
        <f t="shared" si="1"/>
        <v>147</v>
      </c>
      <c r="K31" s="176">
        <f t="shared" si="2"/>
        <v>698</v>
      </c>
      <c r="L31" s="176">
        <f t="shared" si="3"/>
        <v>174</v>
      </c>
      <c r="M31" s="176">
        <f t="shared" si="4"/>
        <v>155</v>
      </c>
      <c r="N31" s="176">
        <f t="shared" si="5"/>
        <v>853</v>
      </c>
    </row>
    <row r="32" spans="2:14">
      <c r="B32" s="176">
        <v>30</v>
      </c>
      <c r="C32" s="176" t="s">
        <v>438</v>
      </c>
      <c r="D32" s="176" t="s">
        <v>439</v>
      </c>
      <c r="E32" s="176" t="s">
        <v>453</v>
      </c>
      <c r="F32" s="177">
        <v>45.635359999999999</v>
      </c>
      <c r="G32" s="177">
        <v>8.7518499999999992</v>
      </c>
      <c r="H32" s="178">
        <v>7467</v>
      </c>
      <c r="I32" s="189">
        <f t="shared" si="0"/>
        <v>3360</v>
      </c>
      <c r="J32" s="176">
        <f t="shared" si="1"/>
        <v>127</v>
      </c>
      <c r="K32" s="176">
        <f t="shared" si="2"/>
        <v>604</v>
      </c>
      <c r="L32" s="176">
        <f t="shared" si="3"/>
        <v>151</v>
      </c>
      <c r="M32" s="176">
        <f t="shared" si="4"/>
        <v>134</v>
      </c>
      <c r="N32" s="176">
        <f t="shared" si="5"/>
        <v>739</v>
      </c>
    </row>
    <row r="33" spans="2:18">
      <c r="B33" s="176">
        <v>31</v>
      </c>
      <c r="C33" s="176" t="s">
        <v>438</v>
      </c>
      <c r="D33" s="176" t="s">
        <v>439</v>
      </c>
      <c r="E33" s="176" t="s">
        <v>454</v>
      </c>
      <c r="F33" s="177">
        <v>45.968021999999998</v>
      </c>
      <c r="G33" s="177">
        <v>9.0653780000000008</v>
      </c>
      <c r="H33" s="178">
        <v>17065</v>
      </c>
      <c r="I33" s="189">
        <f t="shared" si="0"/>
        <v>7679</v>
      </c>
      <c r="J33" s="176">
        <f t="shared" si="1"/>
        <v>291</v>
      </c>
      <c r="K33" s="176">
        <f t="shared" si="2"/>
        <v>1382</v>
      </c>
      <c r="L33" s="176">
        <f t="shared" si="3"/>
        <v>345</v>
      </c>
      <c r="M33" s="176">
        <f t="shared" si="4"/>
        <v>307</v>
      </c>
      <c r="N33" s="176">
        <f t="shared" si="5"/>
        <v>1689</v>
      </c>
    </row>
    <row r="34" spans="2:18">
      <c r="B34" s="176">
        <v>32</v>
      </c>
      <c r="C34" s="176" t="s">
        <v>438</v>
      </c>
      <c r="D34" s="176" t="s">
        <v>439</v>
      </c>
      <c r="E34" s="176" t="s">
        <v>455</v>
      </c>
      <c r="F34" s="177">
        <v>45.968021999999998</v>
      </c>
      <c r="G34" s="177">
        <v>9.0653780000000008</v>
      </c>
      <c r="H34" s="178">
        <v>6850</v>
      </c>
      <c r="I34" s="189">
        <f t="shared" si="0"/>
        <v>3082</v>
      </c>
      <c r="J34" s="176">
        <f t="shared" si="1"/>
        <v>117</v>
      </c>
      <c r="K34" s="176">
        <f t="shared" si="2"/>
        <v>554</v>
      </c>
      <c r="L34" s="176">
        <f t="shared" si="3"/>
        <v>138</v>
      </c>
      <c r="M34" s="176">
        <f t="shared" si="4"/>
        <v>123</v>
      </c>
      <c r="N34" s="176">
        <f t="shared" si="5"/>
        <v>678</v>
      </c>
    </row>
    <row r="35" spans="2:18">
      <c r="B35" s="176">
        <v>33</v>
      </c>
      <c r="C35" s="176" t="s">
        <v>438</v>
      </c>
      <c r="D35" s="176" t="s">
        <v>439</v>
      </c>
      <c r="E35" s="176" t="s">
        <v>456</v>
      </c>
      <c r="F35" s="177">
        <v>45.599131</v>
      </c>
      <c r="G35" s="177">
        <v>8.4739679999999993</v>
      </c>
      <c r="H35" s="178">
        <v>10209</v>
      </c>
      <c r="I35" s="189">
        <f t="shared" si="0"/>
        <v>4594</v>
      </c>
      <c r="J35" s="176">
        <f t="shared" si="1"/>
        <v>174</v>
      </c>
      <c r="K35" s="176">
        <f t="shared" si="2"/>
        <v>826</v>
      </c>
      <c r="L35" s="176">
        <f t="shared" si="3"/>
        <v>206</v>
      </c>
      <c r="M35" s="176">
        <f t="shared" si="4"/>
        <v>183</v>
      </c>
      <c r="N35" s="176">
        <f t="shared" si="5"/>
        <v>1010</v>
      </c>
    </row>
    <row r="36" spans="2:18">
      <c r="B36" s="176">
        <v>34</v>
      </c>
      <c r="C36" s="176" t="s">
        <v>438</v>
      </c>
      <c r="D36" s="176" t="s">
        <v>439</v>
      </c>
      <c r="E36" s="176" t="s">
        <v>457</v>
      </c>
      <c r="F36" s="177">
        <v>45.892406999999999</v>
      </c>
      <c r="G36" s="177">
        <v>8.8006440000000001</v>
      </c>
      <c r="H36" s="178">
        <v>11895</v>
      </c>
      <c r="I36" s="189">
        <f t="shared" si="0"/>
        <v>5352</v>
      </c>
      <c r="J36" s="176">
        <f t="shared" si="1"/>
        <v>203</v>
      </c>
      <c r="K36" s="176">
        <f t="shared" si="2"/>
        <v>963</v>
      </c>
      <c r="L36" s="176">
        <f t="shared" si="3"/>
        <v>240</v>
      </c>
      <c r="M36" s="176">
        <f t="shared" si="4"/>
        <v>214</v>
      </c>
      <c r="N36" s="176">
        <f t="shared" si="5"/>
        <v>1177</v>
      </c>
    </row>
    <row r="37" spans="2:18">
      <c r="B37" s="176">
        <v>35</v>
      </c>
      <c r="C37" s="176" t="s">
        <v>438</v>
      </c>
      <c r="D37" s="176" t="s">
        <v>439</v>
      </c>
      <c r="E37" s="176" t="s">
        <v>458</v>
      </c>
      <c r="F37" s="177">
        <v>45.892406999999999</v>
      </c>
      <c r="G37" s="177">
        <v>8.8006440000000001</v>
      </c>
      <c r="H37" s="178">
        <v>21477</v>
      </c>
      <c r="I37" s="189">
        <f t="shared" si="0"/>
        <v>9664</v>
      </c>
      <c r="J37" s="176">
        <f t="shared" si="1"/>
        <v>367</v>
      </c>
      <c r="K37" s="176">
        <f t="shared" si="2"/>
        <v>1739</v>
      </c>
      <c r="L37" s="176">
        <f t="shared" si="3"/>
        <v>434</v>
      </c>
      <c r="M37" s="176">
        <f t="shared" si="4"/>
        <v>386</v>
      </c>
      <c r="N37" s="176">
        <f t="shared" si="5"/>
        <v>2126</v>
      </c>
    </row>
    <row r="38" spans="2:18">
      <c r="B38" s="176">
        <v>36</v>
      </c>
      <c r="C38" s="176" t="s">
        <v>438</v>
      </c>
      <c r="D38" s="176" t="s">
        <v>459</v>
      </c>
      <c r="E38" s="176" t="s">
        <v>460</v>
      </c>
      <c r="F38" s="177">
        <v>44.986690000000003</v>
      </c>
      <c r="G38" s="177">
        <v>9.1880480000000002</v>
      </c>
      <c r="H38" s="178">
        <v>5683</v>
      </c>
      <c r="I38" s="189">
        <f t="shared" si="0"/>
        <v>2557</v>
      </c>
      <c r="J38" s="176">
        <f t="shared" si="1"/>
        <v>97</v>
      </c>
      <c r="K38" s="176">
        <f t="shared" si="2"/>
        <v>460</v>
      </c>
      <c r="L38" s="176">
        <f t="shared" si="3"/>
        <v>115</v>
      </c>
      <c r="M38" s="176">
        <f t="shared" si="4"/>
        <v>102</v>
      </c>
      <c r="N38" s="176">
        <f t="shared" si="5"/>
        <v>562</v>
      </c>
    </row>
    <row r="39" spans="2:18">
      <c r="B39" s="176">
        <v>37</v>
      </c>
      <c r="C39" s="176" t="s">
        <v>438</v>
      </c>
      <c r="D39" s="176" t="s">
        <v>459</v>
      </c>
      <c r="E39" s="176" t="s">
        <v>461</v>
      </c>
      <c r="F39" s="177">
        <v>45.241494000000003</v>
      </c>
      <c r="G39" s="177">
        <v>8.5899760000000001</v>
      </c>
      <c r="H39" s="178">
        <v>8676</v>
      </c>
      <c r="I39" s="189">
        <f t="shared" si="0"/>
        <v>3904</v>
      </c>
      <c r="J39" s="176">
        <f t="shared" si="1"/>
        <v>148</v>
      </c>
      <c r="K39" s="176">
        <f t="shared" si="2"/>
        <v>702</v>
      </c>
      <c r="L39" s="176">
        <f t="shared" si="3"/>
        <v>175</v>
      </c>
      <c r="M39" s="176">
        <f t="shared" si="4"/>
        <v>156</v>
      </c>
      <c r="N39" s="176">
        <f t="shared" si="5"/>
        <v>858</v>
      </c>
    </row>
    <row r="40" spans="2:18">
      <c r="B40" s="176">
        <v>38</v>
      </c>
      <c r="C40" s="176" t="s">
        <v>438</v>
      </c>
      <c r="D40" s="176" t="s">
        <v>459</v>
      </c>
      <c r="E40" s="176" t="s">
        <v>462</v>
      </c>
      <c r="F40" s="177">
        <v>45.284878999999997</v>
      </c>
      <c r="G40" s="177">
        <v>9.2384799999999991</v>
      </c>
      <c r="H40" s="178">
        <v>5732</v>
      </c>
      <c r="I40" s="189">
        <f t="shared" si="0"/>
        <v>2579</v>
      </c>
      <c r="J40" s="176">
        <f t="shared" si="1"/>
        <v>98</v>
      </c>
      <c r="K40" s="176">
        <f t="shared" si="2"/>
        <v>464</v>
      </c>
      <c r="L40" s="176">
        <f t="shared" si="3"/>
        <v>116</v>
      </c>
      <c r="M40" s="176">
        <f t="shared" si="4"/>
        <v>103</v>
      </c>
      <c r="N40" s="176">
        <f t="shared" si="5"/>
        <v>567</v>
      </c>
    </row>
    <row r="41" spans="2:18">
      <c r="B41" s="176">
        <v>39</v>
      </c>
      <c r="C41" s="176" t="s">
        <v>438</v>
      </c>
      <c r="D41" s="176" t="s">
        <v>459</v>
      </c>
      <c r="E41" s="176" t="s">
        <v>463</v>
      </c>
      <c r="F41" s="177">
        <v>45.063580999999999</v>
      </c>
      <c r="G41" s="177">
        <v>9.4070110000000007</v>
      </c>
      <c r="H41" s="178">
        <v>9352</v>
      </c>
      <c r="I41" s="189">
        <f t="shared" si="0"/>
        <v>4208</v>
      </c>
      <c r="J41" s="176">
        <f t="shared" si="1"/>
        <v>159</v>
      </c>
      <c r="K41" s="176">
        <f t="shared" si="2"/>
        <v>757</v>
      </c>
      <c r="L41" s="176">
        <f t="shared" si="3"/>
        <v>189</v>
      </c>
      <c r="M41" s="176">
        <f t="shared" si="4"/>
        <v>168</v>
      </c>
      <c r="N41" s="176">
        <f t="shared" si="5"/>
        <v>925</v>
      </c>
    </row>
    <row r="42" spans="2:18">
      <c r="B42" s="176">
        <v>40</v>
      </c>
      <c r="C42" s="176" t="s">
        <v>438</v>
      </c>
      <c r="D42" s="176" t="s">
        <v>459</v>
      </c>
      <c r="E42" s="176" t="s">
        <v>464</v>
      </c>
      <c r="F42" s="177">
        <v>45.064487999999997</v>
      </c>
      <c r="G42" s="177">
        <v>9.4082519999999992</v>
      </c>
      <c r="H42" s="178">
        <v>65841</v>
      </c>
      <c r="I42" s="189">
        <f t="shared" si="0"/>
        <v>29628</v>
      </c>
      <c r="J42" s="176">
        <f t="shared" si="1"/>
        <v>1125</v>
      </c>
      <c r="K42" s="176">
        <f t="shared" si="2"/>
        <v>5333</v>
      </c>
      <c r="L42" s="176">
        <f t="shared" si="3"/>
        <v>1333</v>
      </c>
      <c r="M42" s="176">
        <f t="shared" si="4"/>
        <v>1185</v>
      </c>
      <c r="N42" s="176">
        <f t="shared" si="5"/>
        <v>6518</v>
      </c>
    </row>
    <row r="43" spans="2:18">
      <c r="B43" s="176">
        <v>41</v>
      </c>
      <c r="C43" s="176" t="s">
        <v>465</v>
      </c>
      <c r="D43" s="176" t="s">
        <v>466</v>
      </c>
      <c r="E43" s="176" t="s">
        <v>467</v>
      </c>
      <c r="F43" s="177">
        <v>41.876578000000002</v>
      </c>
      <c r="G43" s="177">
        <v>3.956153</v>
      </c>
      <c r="H43" s="178">
        <v>57627</v>
      </c>
      <c r="I43" s="189">
        <f t="shared" si="0"/>
        <v>25932</v>
      </c>
      <c r="J43" s="176">
        <f t="shared" si="1"/>
        <v>985</v>
      </c>
      <c r="K43" s="176">
        <f t="shared" si="2"/>
        <v>4667</v>
      </c>
      <c r="L43" s="176">
        <f t="shared" si="3"/>
        <v>1166</v>
      </c>
      <c r="M43" s="176">
        <f t="shared" si="4"/>
        <v>1037</v>
      </c>
      <c r="N43" s="176">
        <f t="shared" si="5"/>
        <v>5705</v>
      </c>
      <c r="R43" s="179"/>
    </row>
    <row r="44" spans="2:18">
      <c r="B44" s="176">
        <v>42</v>
      </c>
      <c r="C44" s="176" t="s">
        <v>465</v>
      </c>
      <c r="D44" s="176" t="s">
        <v>466</v>
      </c>
      <c r="E44" s="176" t="s">
        <v>468</v>
      </c>
      <c r="F44" s="177">
        <v>41.875487</v>
      </c>
      <c r="G44" s="177">
        <v>3.9301689999999998</v>
      </c>
      <c r="H44" s="178">
        <v>25757</v>
      </c>
      <c r="I44" s="189">
        <f t="shared" si="0"/>
        <v>11590</v>
      </c>
      <c r="J44" s="176">
        <f t="shared" si="1"/>
        <v>440</v>
      </c>
      <c r="K44" s="176">
        <f t="shared" si="2"/>
        <v>2086</v>
      </c>
      <c r="L44" s="176">
        <f t="shared" si="3"/>
        <v>521</v>
      </c>
      <c r="M44" s="176">
        <f t="shared" si="4"/>
        <v>463</v>
      </c>
      <c r="N44" s="176">
        <f t="shared" si="5"/>
        <v>2549</v>
      </c>
    </row>
    <row r="45" spans="2:18">
      <c r="B45" s="176">
        <v>43</v>
      </c>
      <c r="C45" s="176" t="s">
        <v>465</v>
      </c>
      <c r="D45" s="176" t="s">
        <v>466</v>
      </c>
      <c r="E45" s="176" t="s">
        <v>469</v>
      </c>
      <c r="F45" s="177">
        <v>41.875487</v>
      </c>
      <c r="G45" s="177">
        <v>3.9301689999999998</v>
      </c>
      <c r="H45" s="178">
        <v>21104</v>
      </c>
      <c r="I45" s="189">
        <f t="shared" si="0"/>
        <v>9496</v>
      </c>
      <c r="J45" s="176">
        <f t="shared" si="1"/>
        <v>360</v>
      </c>
      <c r="K45" s="176">
        <f t="shared" si="2"/>
        <v>1709</v>
      </c>
      <c r="L45" s="176">
        <f t="shared" si="3"/>
        <v>427</v>
      </c>
      <c r="M45" s="176">
        <f t="shared" si="4"/>
        <v>379</v>
      </c>
      <c r="N45" s="176">
        <f t="shared" si="5"/>
        <v>2089</v>
      </c>
    </row>
    <row r="46" spans="2:18">
      <c r="B46" s="176">
        <v>44</v>
      </c>
      <c r="C46" s="176" t="s">
        <v>465</v>
      </c>
      <c r="D46" s="176" t="s">
        <v>466</v>
      </c>
      <c r="E46" s="176" t="s">
        <v>470</v>
      </c>
      <c r="F46" s="177">
        <v>41.893939000000003</v>
      </c>
      <c r="G46" s="177">
        <v>3.956153</v>
      </c>
      <c r="H46" s="178">
        <v>8391</v>
      </c>
      <c r="I46" s="189">
        <f t="shared" si="0"/>
        <v>3775</v>
      </c>
      <c r="J46" s="176">
        <f t="shared" si="1"/>
        <v>143</v>
      </c>
      <c r="K46" s="176">
        <f t="shared" si="2"/>
        <v>679</v>
      </c>
      <c r="L46" s="176">
        <f t="shared" si="3"/>
        <v>169</v>
      </c>
      <c r="M46" s="176">
        <f t="shared" si="4"/>
        <v>151</v>
      </c>
      <c r="N46" s="176">
        <f t="shared" si="5"/>
        <v>830</v>
      </c>
    </row>
    <row r="47" spans="2:18">
      <c r="B47" s="176">
        <v>45</v>
      </c>
      <c r="C47" s="176" t="s">
        <v>465</v>
      </c>
      <c r="D47" s="176" t="s">
        <v>471</v>
      </c>
      <c r="E47" s="176" t="s">
        <v>472</v>
      </c>
      <c r="F47" s="177">
        <v>42.079028000000001</v>
      </c>
      <c r="G47" s="177">
        <v>4.1642190000000001</v>
      </c>
      <c r="H47" s="178">
        <v>25828</v>
      </c>
      <c r="I47" s="189">
        <f t="shared" si="0"/>
        <v>11622</v>
      </c>
      <c r="J47" s="176">
        <f t="shared" si="1"/>
        <v>441</v>
      </c>
      <c r="K47" s="176">
        <f t="shared" si="2"/>
        <v>2091</v>
      </c>
      <c r="L47" s="176">
        <f t="shared" si="3"/>
        <v>522</v>
      </c>
      <c r="M47" s="176">
        <f t="shared" si="4"/>
        <v>464</v>
      </c>
      <c r="N47" s="176">
        <f t="shared" si="5"/>
        <v>2556</v>
      </c>
    </row>
    <row r="48" spans="2:18">
      <c r="B48" s="176">
        <v>46</v>
      </c>
      <c r="C48" s="176" t="s">
        <v>465</v>
      </c>
      <c r="D48" s="176" t="s">
        <v>471</v>
      </c>
      <c r="E48" s="176" t="s">
        <v>473</v>
      </c>
      <c r="F48" s="177">
        <v>42.306406000000003</v>
      </c>
      <c r="G48" s="177">
        <v>4.0233059999999998</v>
      </c>
      <c r="H48" s="178">
        <v>18909</v>
      </c>
      <c r="I48" s="189">
        <f t="shared" si="0"/>
        <v>8509</v>
      </c>
      <c r="J48" s="176">
        <f t="shared" si="1"/>
        <v>323</v>
      </c>
      <c r="K48" s="176">
        <f t="shared" si="2"/>
        <v>1531</v>
      </c>
      <c r="L48" s="176">
        <f t="shared" si="3"/>
        <v>382</v>
      </c>
      <c r="M48" s="176">
        <f t="shared" si="4"/>
        <v>340</v>
      </c>
      <c r="N48" s="176">
        <f t="shared" si="5"/>
        <v>1871</v>
      </c>
    </row>
    <row r="49" spans="2:14">
      <c r="B49" s="176">
        <v>47</v>
      </c>
      <c r="C49" s="176" t="s">
        <v>465</v>
      </c>
      <c r="D49" s="176" t="s">
        <v>471</v>
      </c>
      <c r="E49" s="176" t="s">
        <v>474</v>
      </c>
      <c r="F49" s="177">
        <v>42.079028000000001</v>
      </c>
      <c r="G49" s="177">
        <v>4.1642190000000001</v>
      </c>
      <c r="H49" s="178">
        <v>8678</v>
      </c>
      <c r="I49" s="189">
        <f t="shared" si="0"/>
        <v>3905</v>
      </c>
      <c r="J49" s="176">
        <f t="shared" si="1"/>
        <v>148</v>
      </c>
      <c r="K49" s="176">
        <f t="shared" si="2"/>
        <v>702</v>
      </c>
      <c r="L49" s="176">
        <f t="shared" si="3"/>
        <v>175</v>
      </c>
      <c r="M49" s="176">
        <f t="shared" si="4"/>
        <v>156</v>
      </c>
      <c r="N49" s="176">
        <f t="shared" si="5"/>
        <v>859</v>
      </c>
    </row>
    <row r="50" spans="2:14">
      <c r="B50" s="176">
        <v>48</v>
      </c>
      <c r="C50" s="176" t="s">
        <v>465</v>
      </c>
      <c r="D50" s="176" t="s">
        <v>475</v>
      </c>
      <c r="E50" s="176" t="s">
        <v>476</v>
      </c>
      <c r="F50" s="177">
        <v>42.215257000000001</v>
      </c>
      <c r="G50" s="177">
        <v>3.33127</v>
      </c>
      <c r="H50" s="178">
        <v>69794</v>
      </c>
      <c r="I50" s="189">
        <f t="shared" si="0"/>
        <v>31407</v>
      </c>
      <c r="J50" s="176">
        <f t="shared" si="1"/>
        <v>1193</v>
      </c>
      <c r="K50" s="176">
        <f t="shared" si="2"/>
        <v>5653</v>
      </c>
      <c r="L50" s="176">
        <f t="shared" si="3"/>
        <v>1413</v>
      </c>
      <c r="M50" s="176">
        <f t="shared" si="4"/>
        <v>1256</v>
      </c>
      <c r="N50" s="176">
        <f t="shared" si="5"/>
        <v>6909</v>
      </c>
    </row>
    <row r="51" spans="2:14">
      <c r="B51" s="176">
        <v>49</v>
      </c>
      <c r="C51" s="176" t="s">
        <v>465</v>
      </c>
      <c r="D51" s="176" t="s">
        <v>475</v>
      </c>
      <c r="E51" s="176" t="s">
        <v>477</v>
      </c>
      <c r="F51" s="177">
        <v>42.215361999999999</v>
      </c>
      <c r="G51" s="177">
        <v>3.3310240000000002</v>
      </c>
      <c r="H51" s="178">
        <v>19544</v>
      </c>
      <c r="I51" s="189">
        <f t="shared" si="0"/>
        <v>8794</v>
      </c>
      <c r="J51" s="176">
        <f t="shared" si="1"/>
        <v>334</v>
      </c>
      <c r="K51" s="176">
        <f t="shared" si="2"/>
        <v>1582</v>
      </c>
      <c r="L51" s="176">
        <f t="shared" si="3"/>
        <v>395</v>
      </c>
      <c r="M51" s="176">
        <f t="shared" si="4"/>
        <v>351</v>
      </c>
      <c r="N51" s="176">
        <f t="shared" si="5"/>
        <v>1934</v>
      </c>
    </row>
    <row r="52" spans="2:14">
      <c r="B52" s="176">
        <v>50</v>
      </c>
      <c r="C52" s="176" t="s">
        <v>465</v>
      </c>
      <c r="D52" s="176" t="s">
        <v>475</v>
      </c>
      <c r="E52" s="176" t="s">
        <v>478</v>
      </c>
      <c r="F52" s="177">
        <v>42.215257000000001</v>
      </c>
      <c r="G52" s="177">
        <v>3.33127</v>
      </c>
      <c r="H52" s="178">
        <v>22278</v>
      </c>
      <c r="I52" s="189">
        <f t="shared" si="0"/>
        <v>10025</v>
      </c>
      <c r="J52" s="176">
        <f t="shared" si="1"/>
        <v>380</v>
      </c>
      <c r="K52" s="176">
        <f t="shared" si="2"/>
        <v>1804</v>
      </c>
      <c r="L52" s="176">
        <f t="shared" si="3"/>
        <v>451</v>
      </c>
      <c r="M52" s="176">
        <f t="shared" si="4"/>
        <v>401</v>
      </c>
      <c r="N52" s="176">
        <f t="shared" si="5"/>
        <v>2205</v>
      </c>
    </row>
    <row r="53" spans="2:14">
      <c r="B53" s="176">
        <v>51</v>
      </c>
      <c r="C53" s="176" t="s">
        <v>465</v>
      </c>
      <c r="D53" s="176" t="s">
        <v>479</v>
      </c>
      <c r="E53" s="180" t="s">
        <v>480</v>
      </c>
      <c r="F53" s="177">
        <v>42.544603000000002</v>
      </c>
      <c r="G53" s="177">
        <v>3.8002690000000001</v>
      </c>
      <c r="H53" s="178">
        <v>29659</v>
      </c>
      <c r="I53" s="189">
        <f t="shared" si="0"/>
        <v>13346</v>
      </c>
      <c r="J53" s="176">
        <f t="shared" si="1"/>
        <v>507</v>
      </c>
      <c r="K53" s="176">
        <f t="shared" si="2"/>
        <v>2402</v>
      </c>
      <c r="L53" s="176">
        <f t="shared" si="3"/>
        <v>600</v>
      </c>
      <c r="M53" s="176">
        <f t="shared" si="4"/>
        <v>533</v>
      </c>
      <c r="N53" s="176">
        <f t="shared" si="5"/>
        <v>2936</v>
      </c>
    </row>
    <row r="54" spans="2:14">
      <c r="B54" s="176">
        <v>52</v>
      </c>
      <c r="C54" s="176" t="s">
        <v>465</v>
      </c>
      <c r="D54" s="176" t="s">
        <v>479</v>
      </c>
      <c r="E54" s="180" t="s">
        <v>481</v>
      </c>
      <c r="F54" s="177">
        <v>42.922927999999999</v>
      </c>
      <c r="G54" s="177">
        <v>4.3164170000000004</v>
      </c>
      <c r="H54" s="178">
        <v>70647</v>
      </c>
      <c r="I54" s="189">
        <f t="shared" si="0"/>
        <v>31791</v>
      </c>
      <c r="J54" s="176">
        <f t="shared" si="1"/>
        <v>1208</v>
      </c>
      <c r="K54" s="176">
        <f t="shared" si="2"/>
        <v>5722</v>
      </c>
      <c r="L54" s="176">
        <f t="shared" si="3"/>
        <v>1430</v>
      </c>
      <c r="M54" s="176">
        <f t="shared" si="4"/>
        <v>1271</v>
      </c>
      <c r="N54" s="176">
        <f t="shared" si="5"/>
        <v>6994</v>
      </c>
    </row>
    <row r="55" spans="2:14">
      <c r="B55" s="176">
        <v>53</v>
      </c>
      <c r="C55" s="176" t="s">
        <v>465</v>
      </c>
      <c r="D55" s="176" t="s">
        <v>479</v>
      </c>
      <c r="E55" s="176" t="s">
        <v>482</v>
      </c>
      <c r="F55" s="177">
        <v>42.666443999999998</v>
      </c>
      <c r="G55" s="177">
        <v>4.0465559999999998</v>
      </c>
      <c r="H55" s="178">
        <v>10941</v>
      </c>
      <c r="I55" s="189">
        <f t="shared" si="0"/>
        <v>4923</v>
      </c>
      <c r="J55" s="176">
        <f t="shared" si="1"/>
        <v>187</v>
      </c>
      <c r="K55" s="176">
        <f t="shared" si="2"/>
        <v>886</v>
      </c>
      <c r="L55" s="176">
        <f t="shared" si="3"/>
        <v>221</v>
      </c>
      <c r="M55" s="176">
        <f t="shared" si="4"/>
        <v>196</v>
      </c>
      <c r="N55" s="176">
        <f t="shared" si="5"/>
        <v>1083</v>
      </c>
    </row>
    <row r="56" spans="2:14">
      <c r="B56" s="176">
        <v>54</v>
      </c>
      <c r="C56" s="176" t="s">
        <v>465</v>
      </c>
      <c r="D56" s="176" t="s">
        <v>479</v>
      </c>
      <c r="E56" s="176" t="s">
        <v>483</v>
      </c>
      <c r="F56" s="177">
        <v>42.922927999999999</v>
      </c>
      <c r="G56" s="177">
        <v>4.3164170000000004</v>
      </c>
      <c r="H56" s="178">
        <v>11667</v>
      </c>
      <c r="I56" s="189">
        <f t="shared" si="0"/>
        <v>5250</v>
      </c>
      <c r="J56" s="176">
        <f t="shared" si="1"/>
        <v>199</v>
      </c>
      <c r="K56" s="176">
        <f t="shared" si="2"/>
        <v>945</v>
      </c>
      <c r="L56" s="176">
        <f t="shared" si="3"/>
        <v>236</v>
      </c>
      <c r="M56" s="176">
        <f t="shared" si="4"/>
        <v>210</v>
      </c>
      <c r="N56" s="176">
        <f t="shared" si="5"/>
        <v>1155</v>
      </c>
    </row>
    <row r="57" spans="2:14">
      <c r="B57" s="176">
        <v>55</v>
      </c>
      <c r="C57" s="176" t="s">
        <v>465</v>
      </c>
      <c r="D57" s="176" t="s">
        <v>479</v>
      </c>
      <c r="E57" s="176" t="s">
        <v>484</v>
      </c>
      <c r="F57" s="177">
        <v>42.530287000000001</v>
      </c>
      <c r="G57" s="177">
        <v>3.8805730000000001</v>
      </c>
      <c r="H57" s="178">
        <v>3502</v>
      </c>
      <c r="I57" s="189">
        <f t="shared" si="0"/>
        <v>1575</v>
      </c>
      <c r="J57" s="176">
        <f t="shared" si="1"/>
        <v>59</v>
      </c>
      <c r="K57" s="176">
        <f t="shared" si="2"/>
        <v>283</v>
      </c>
      <c r="L57" s="176">
        <f t="shared" si="3"/>
        <v>70</v>
      </c>
      <c r="M57" s="176">
        <f t="shared" si="4"/>
        <v>63</v>
      </c>
      <c r="N57" s="176">
        <f t="shared" si="5"/>
        <v>346</v>
      </c>
    </row>
    <row r="58" spans="2:14">
      <c r="B58" s="176">
        <v>56</v>
      </c>
      <c r="C58" s="176" t="s">
        <v>485</v>
      </c>
      <c r="D58" s="176" t="s">
        <v>486</v>
      </c>
      <c r="E58" s="176" t="s">
        <v>487</v>
      </c>
      <c r="F58" s="177">
        <v>45.346094999999998</v>
      </c>
      <c r="G58" s="177">
        <v>2.0353150000000002</v>
      </c>
      <c r="H58" s="181">
        <v>30887</v>
      </c>
      <c r="I58" s="189">
        <f t="shared" si="0"/>
        <v>13899</v>
      </c>
      <c r="J58" s="176">
        <f t="shared" si="1"/>
        <v>528</v>
      </c>
      <c r="K58" s="176">
        <f t="shared" si="2"/>
        <v>2501</v>
      </c>
      <c r="L58" s="176">
        <f t="shared" si="3"/>
        <v>625</v>
      </c>
      <c r="M58" s="176">
        <f t="shared" si="4"/>
        <v>555</v>
      </c>
      <c r="N58" s="176">
        <f t="shared" si="5"/>
        <v>3057</v>
      </c>
    </row>
    <row r="59" spans="2:14">
      <c r="B59" s="176">
        <v>57</v>
      </c>
      <c r="C59" s="176" t="s">
        <v>485</v>
      </c>
      <c r="D59" s="176" t="s">
        <v>488</v>
      </c>
      <c r="E59" s="176" t="s">
        <v>489</v>
      </c>
      <c r="F59" s="177">
        <v>45.287484999999997</v>
      </c>
      <c r="G59" s="177">
        <v>2.1286</v>
      </c>
      <c r="H59" s="178">
        <v>52877</v>
      </c>
      <c r="I59" s="189">
        <f t="shared" si="0"/>
        <v>23794</v>
      </c>
      <c r="J59" s="176">
        <f t="shared" si="1"/>
        <v>904</v>
      </c>
      <c r="K59" s="176">
        <f t="shared" si="2"/>
        <v>4282</v>
      </c>
      <c r="L59" s="176">
        <f t="shared" si="3"/>
        <v>1070</v>
      </c>
      <c r="M59" s="176">
        <f t="shared" si="4"/>
        <v>951</v>
      </c>
      <c r="N59" s="176">
        <f t="shared" si="5"/>
        <v>5234</v>
      </c>
    </row>
    <row r="60" spans="2:14">
      <c r="B60" s="176">
        <v>58</v>
      </c>
      <c r="C60" s="176" t="s">
        <v>485</v>
      </c>
      <c r="D60" s="176" t="s">
        <v>488</v>
      </c>
      <c r="E60" s="176" t="s">
        <v>490</v>
      </c>
      <c r="F60" s="177">
        <v>45.330730000000003</v>
      </c>
      <c r="G60" s="177">
        <v>2.0836199999999998</v>
      </c>
      <c r="H60" s="178">
        <v>9937</v>
      </c>
      <c r="I60" s="189">
        <f t="shared" si="0"/>
        <v>4471</v>
      </c>
      <c r="J60" s="176">
        <f t="shared" si="1"/>
        <v>169</v>
      </c>
      <c r="K60" s="176">
        <f t="shared" si="2"/>
        <v>804</v>
      </c>
      <c r="L60" s="176">
        <f t="shared" si="3"/>
        <v>201</v>
      </c>
      <c r="M60" s="176">
        <f t="shared" si="4"/>
        <v>178</v>
      </c>
      <c r="N60" s="176">
        <f t="shared" si="5"/>
        <v>983</v>
      </c>
    </row>
    <row r="61" spans="2:14">
      <c r="B61" s="176">
        <v>59</v>
      </c>
      <c r="C61" s="176" t="s">
        <v>485</v>
      </c>
      <c r="D61" s="176" t="s">
        <v>488</v>
      </c>
      <c r="E61" s="176" t="s">
        <v>491</v>
      </c>
      <c r="F61" s="177">
        <v>45.251302000000003</v>
      </c>
      <c r="G61" s="177">
        <v>2.078732</v>
      </c>
      <c r="H61" s="178">
        <v>8594</v>
      </c>
      <c r="I61" s="189">
        <f t="shared" si="0"/>
        <v>3867</v>
      </c>
      <c r="J61" s="176">
        <f t="shared" si="1"/>
        <v>146</v>
      </c>
      <c r="K61" s="176">
        <f t="shared" si="2"/>
        <v>696</v>
      </c>
      <c r="L61" s="176">
        <f t="shared" si="3"/>
        <v>174</v>
      </c>
      <c r="M61" s="176">
        <f t="shared" si="4"/>
        <v>154</v>
      </c>
      <c r="N61" s="176">
        <f t="shared" si="5"/>
        <v>850</v>
      </c>
    </row>
    <row r="62" spans="2:14">
      <c r="B62" s="176">
        <v>60</v>
      </c>
      <c r="C62" s="176" t="s">
        <v>485</v>
      </c>
      <c r="D62" s="176" t="s">
        <v>488</v>
      </c>
      <c r="E62" s="176" t="s">
        <v>492</v>
      </c>
      <c r="F62" s="177">
        <v>45.251309999999997</v>
      </c>
      <c r="G62" s="177">
        <v>2.0787610000000001</v>
      </c>
      <c r="H62" s="178">
        <v>6731</v>
      </c>
      <c r="I62" s="189">
        <f t="shared" si="0"/>
        <v>3028</v>
      </c>
      <c r="J62" s="176">
        <f t="shared" si="1"/>
        <v>115</v>
      </c>
      <c r="K62" s="176">
        <f t="shared" si="2"/>
        <v>545</v>
      </c>
      <c r="L62" s="176">
        <f t="shared" si="3"/>
        <v>136</v>
      </c>
      <c r="M62" s="176">
        <f t="shared" si="4"/>
        <v>121</v>
      </c>
      <c r="N62" s="176">
        <f t="shared" si="5"/>
        <v>666</v>
      </c>
    </row>
    <row r="63" spans="2:14">
      <c r="B63" s="176">
        <v>61</v>
      </c>
      <c r="C63" s="176" t="s">
        <v>485</v>
      </c>
      <c r="D63" s="176" t="s">
        <v>493</v>
      </c>
      <c r="E63" s="176" t="s">
        <v>494</v>
      </c>
      <c r="F63" s="177">
        <v>45.315114999999999</v>
      </c>
      <c r="G63" s="177">
        <v>2.049137</v>
      </c>
      <c r="H63" s="178">
        <v>17821</v>
      </c>
      <c r="I63" s="189">
        <f t="shared" si="0"/>
        <v>8019</v>
      </c>
      <c r="J63" s="176">
        <f t="shared" si="1"/>
        <v>304</v>
      </c>
      <c r="K63" s="176">
        <f t="shared" si="2"/>
        <v>1443</v>
      </c>
      <c r="L63" s="176">
        <f t="shared" si="3"/>
        <v>360</v>
      </c>
      <c r="M63" s="176">
        <f t="shared" si="4"/>
        <v>320</v>
      </c>
      <c r="N63" s="176">
        <f t="shared" si="5"/>
        <v>1764</v>
      </c>
    </row>
    <row r="64" spans="2:14">
      <c r="B64" s="176">
        <v>62</v>
      </c>
      <c r="C64" s="176" t="s">
        <v>485</v>
      </c>
      <c r="D64" s="176" t="s">
        <v>493</v>
      </c>
      <c r="E64" s="176" t="s">
        <v>495</v>
      </c>
      <c r="F64" s="177">
        <v>45.318016</v>
      </c>
      <c r="G64" s="177">
        <v>2.0363859999999998</v>
      </c>
      <c r="H64" s="178">
        <v>14276</v>
      </c>
      <c r="I64" s="189">
        <f t="shared" si="0"/>
        <v>6424</v>
      </c>
      <c r="J64" s="176">
        <f t="shared" si="1"/>
        <v>244</v>
      </c>
      <c r="K64" s="176">
        <f t="shared" si="2"/>
        <v>1156</v>
      </c>
      <c r="L64" s="176">
        <f t="shared" si="3"/>
        <v>289</v>
      </c>
      <c r="M64" s="176">
        <f t="shared" si="4"/>
        <v>256</v>
      </c>
      <c r="N64" s="176">
        <f t="shared" si="5"/>
        <v>1413</v>
      </c>
    </row>
    <row r="65" spans="2:14">
      <c r="B65" s="176">
        <v>63</v>
      </c>
      <c r="C65" s="176" t="s">
        <v>496</v>
      </c>
      <c r="D65" s="176" t="s">
        <v>497</v>
      </c>
      <c r="E65" s="176" t="s">
        <v>498</v>
      </c>
      <c r="F65" s="177">
        <v>46.37585</v>
      </c>
      <c r="G65" s="177">
        <v>5.5452310000000002</v>
      </c>
      <c r="H65" s="178">
        <v>82931</v>
      </c>
      <c r="I65" s="189">
        <f t="shared" si="0"/>
        <v>37318</v>
      </c>
      <c r="J65" s="176">
        <f t="shared" si="1"/>
        <v>1418</v>
      </c>
      <c r="K65" s="176">
        <f t="shared" si="2"/>
        <v>6717</v>
      </c>
      <c r="L65" s="176">
        <f t="shared" si="3"/>
        <v>1679</v>
      </c>
      <c r="M65" s="176">
        <f t="shared" si="4"/>
        <v>1492</v>
      </c>
      <c r="N65" s="176">
        <f t="shared" si="5"/>
        <v>8209</v>
      </c>
    </row>
    <row r="66" spans="2:14">
      <c r="B66" s="176">
        <v>64</v>
      </c>
      <c r="C66" s="176" t="s">
        <v>496</v>
      </c>
      <c r="D66" s="176" t="s">
        <v>497</v>
      </c>
      <c r="E66" s="176" t="s">
        <v>499</v>
      </c>
      <c r="F66" s="177">
        <v>45.870100000000001</v>
      </c>
      <c r="G66" s="177">
        <v>5.3041999999999998</v>
      </c>
      <c r="H66" s="178">
        <v>74483</v>
      </c>
      <c r="I66" s="189">
        <f t="shared" si="0"/>
        <v>33517</v>
      </c>
      <c r="J66" s="176">
        <f t="shared" si="1"/>
        <v>1273</v>
      </c>
      <c r="K66" s="176">
        <f t="shared" si="2"/>
        <v>6033</v>
      </c>
      <c r="L66" s="176">
        <f t="shared" si="3"/>
        <v>1508</v>
      </c>
      <c r="M66" s="176">
        <f t="shared" si="4"/>
        <v>1340</v>
      </c>
      <c r="N66" s="176">
        <f t="shared" si="5"/>
        <v>7373</v>
      </c>
    </row>
    <row r="67" spans="2:14">
      <c r="B67" s="176">
        <v>65</v>
      </c>
      <c r="C67" s="176" t="s">
        <v>496</v>
      </c>
      <c r="D67" s="176" t="s">
        <v>497</v>
      </c>
      <c r="E67" s="176" t="s">
        <v>500</v>
      </c>
      <c r="F67" s="177">
        <v>46.369100000000003</v>
      </c>
      <c r="G67" s="177">
        <v>5.9212999999999996</v>
      </c>
      <c r="H67" s="178">
        <v>11379</v>
      </c>
      <c r="I67" s="189">
        <f t="shared" si="0"/>
        <v>5120</v>
      </c>
      <c r="J67" s="176">
        <f t="shared" si="1"/>
        <v>194</v>
      </c>
      <c r="K67" s="176">
        <f t="shared" si="2"/>
        <v>921</v>
      </c>
      <c r="L67" s="176">
        <f t="shared" si="3"/>
        <v>230</v>
      </c>
      <c r="M67" s="176">
        <f t="shared" si="4"/>
        <v>204</v>
      </c>
      <c r="N67" s="176">
        <f t="shared" si="5"/>
        <v>1126</v>
      </c>
    </row>
    <row r="68" spans="2:14">
      <c r="B68" s="176">
        <v>66</v>
      </c>
      <c r="C68" s="176" t="s">
        <v>496</v>
      </c>
      <c r="D68" s="176" t="s">
        <v>497</v>
      </c>
      <c r="E68" s="176" t="s">
        <v>501</v>
      </c>
      <c r="F68" s="177">
        <v>46.512340999999999</v>
      </c>
      <c r="G68" s="177">
        <v>5.7509969999999999</v>
      </c>
      <c r="H68" s="178">
        <v>9713</v>
      </c>
      <c r="I68" s="189">
        <f t="shared" ref="I68:I89" si="6">INT(H68*0.45)</f>
        <v>4370</v>
      </c>
      <c r="J68" s="176">
        <f t="shared" ref="J68:J89" si="7">INT(I68*3.8%)</f>
        <v>166</v>
      </c>
      <c r="K68" s="176">
        <f t="shared" ref="K68:K89" si="8">INT(I68*18%)</f>
        <v>786</v>
      </c>
      <c r="L68" s="176">
        <f t="shared" ref="L68:L89" si="9">INT(I68*4.5%)</f>
        <v>196</v>
      </c>
      <c r="M68" s="176">
        <f t="shared" ref="M68:M89" si="10">INT(I68*4%)</f>
        <v>174</v>
      </c>
      <c r="N68" s="176">
        <f t="shared" ref="N68:N89" si="11">INT(I68*22%)</f>
        <v>961</v>
      </c>
    </row>
    <row r="69" spans="2:14">
      <c r="B69" s="176">
        <v>67</v>
      </c>
      <c r="C69" s="176" t="s">
        <v>496</v>
      </c>
      <c r="D69" s="176" t="s">
        <v>497</v>
      </c>
      <c r="E69" s="176" t="s">
        <v>502</v>
      </c>
      <c r="F69" s="177">
        <v>46.675977199999998</v>
      </c>
      <c r="G69" s="177">
        <v>5.6924979000000002</v>
      </c>
      <c r="H69" s="178">
        <v>13965</v>
      </c>
      <c r="I69" s="189">
        <f t="shared" si="6"/>
        <v>6284</v>
      </c>
      <c r="J69" s="176">
        <f t="shared" si="7"/>
        <v>238</v>
      </c>
      <c r="K69" s="176">
        <f t="shared" si="8"/>
        <v>1131</v>
      </c>
      <c r="L69" s="176">
        <f t="shared" si="9"/>
        <v>282</v>
      </c>
      <c r="M69" s="176">
        <f t="shared" si="10"/>
        <v>251</v>
      </c>
      <c r="N69" s="176">
        <f t="shared" si="11"/>
        <v>1382</v>
      </c>
    </row>
    <row r="70" spans="2:14">
      <c r="B70" s="176">
        <v>68</v>
      </c>
      <c r="C70" s="176" t="s">
        <v>496</v>
      </c>
      <c r="D70" s="176" t="s">
        <v>497</v>
      </c>
      <c r="E70" s="176" t="s">
        <v>503</v>
      </c>
      <c r="F70" s="177">
        <v>46.528557999999997</v>
      </c>
      <c r="G70" s="177">
        <v>5.4722939999999998</v>
      </c>
      <c r="H70" s="178">
        <v>8348</v>
      </c>
      <c r="I70" s="189">
        <f t="shared" si="6"/>
        <v>3756</v>
      </c>
      <c r="J70" s="176">
        <f t="shared" si="7"/>
        <v>142</v>
      </c>
      <c r="K70" s="176">
        <f t="shared" si="8"/>
        <v>676</v>
      </c>
      <c r="L70" s="176">
        <f t="shared" si="9"/>
        <v>169</v>
      </c>
      <c r="M70" s="176">
        <f t="shared" si="10"/>
        <v>150</v>
      </c>
      <c r="N70" s="176">
        <f t="shared" si="11"/>
        <v>826</v>
      </c>
    </row>
    <row r="71" spans="2:14">
      <c r="B71" s="176">
        <v>69</v>
      </c>
      <c r="C71" s="176" t="s">
        <v>496</v>
      </c>
      <c r="D71" s="176" t="s">
        <v>497</v>
      </c>
      <c r="E71" s="176" t="s">
        <v>504</v>
      </c>
      <c r="F71" s="177">
        <v>46.528514999999999</v>
      </c>
      <c r="G71" s="177">
        <v>5.4719819999999997</v>
      </c>
      <c r="H71" s="178">
        <v>4208</v>
      </c>
      <c r="I71" s="189">
        <f t="shared" si="6"/>
        <v>1893</v>
      </c>
      <c r="J71" s="176">
        <f t="shared" si="7"/>
        <v>71</v>
      </c>
      <c r="K71" s="176">
        <f t="shared" si="8"/>
        <v>340</v>
      </c>
      <c r="L71" s="176">
        <f t="shared" si="9"/>
        <v>85</v>
      </c>
      <c r="M71" s="176">
        <f t="shared" si="10"/>
        <v>75</v>
      </c>
      <c r="N71" s="176">
        <f t="shared" si="11"/>
        <v>416</v>
      </c>
    </row>
    <row r="72" spans="2:14">
      <c r="B72" s="176">
        <v>70</v>
      </c>
      <c r="C72" s="176" t="s">
        <v>505</v>
      </c>
      <c r="D72" s="176" t="s">
        <v>506</v>
      </c>
      <c r="E72" s="176" t="s">
        <v>507</v>
      </c>
      <c r="F72" s="177">
        <v>48.524963</v>
      </c>
      <c r="G72" s="177">
        <v>5.3504459999999998</v>
      </c>
      <c r="H72" s="178">
        <v>55611</v>
      </c>
      <c r="I72" s="189">
        <f t="shared" si="6"/>
        <v>25024</v>
      </c>
      <c r="J72" s="176">
        <f t="shared" si="7"/>
        <v>950</v>
      </c>
      <c r="K72" s="176">
        <f t="shared" si="8"/>
        <v>4504</v>
      </c>
      <c r="L72" s="176">
        <f t="shared" si="9"/>
        <v>1126</v>
      </c>
      <c r="M72" s="176">
        <f t="shared" si="10"/>
        <v>1000</v>
      </c>
      <c r="N72" s="176">
        <f t="shared" si="11"/>
        <v>5505</v>
      </c>
    </row>
    <row r="73" spans="2:14">
      <c r="B73" s="176">
        <v>71</v>
      </c>
      <c r="C73" s="176" t="s">
        <v>505</v>
      </c>
      <c r="D73" s="176" t="s">
        <v>506</v>
      </c>
      <c r="E73" s="176" t="s">
        <v>508</v>
      </c>
      <c r="F73" s="177">
        <v>48.128701999999997</v>
      </c>
      <c r="G73" s="177">
        <v>5.425935</v>
      </c>
      <c r="H73" s="178">
        <v>52701</v>
      </c>
      <c r="I73" s="189">
        <f t="shared" si="6"/>
        <v>23715</v>
      </c>
      <c r="J73" s="176">
        <f t="shared" si="7"/>
        <v>901</v>
      </c>
      <c r="K73" s="176">
        <f t="shared" si="8"/>
        <v>4268</v>
      </c>
      <c r="L73" s="176">
        <f t="shared" si="9"/>
        <v>1067</v>
      </c>
      <c r="M73" s="176">
        <f t="shared" si="10"/>
        <v>948</v>
      </c>
      <c r="N73" s="176">
        <f t="shared" si="11"/>
        <v>5217</v>
      </c>
    </row>
    <row r="74" spans="2:14">
      <c r="B74" s="176">
        <v>72</v>
      </c>
      <c r="C74" s="176" t="s">
        <v>505</v>
      </c>
      <c r="D74" s="176" t="s">
        <v>506</v>
      </c>
      <c r="E74" s="176" t="s">
        <v>509</v>
      </c>
      <c r="F74" s="177">
        <v>47.851362000000002</v>
      </c>
      <c r="G74" s="177">
        <v>6.0136539999999998</v>
      </c>
      <c r="H74" s="178">
        <v>11203</v>
      </c>
      <c r="I74" s="189">
        <f t="shared" si="6"/>
        <v>5041</v>
      </c>
      <c r="J74" s="176">
        <f t="shared" si="7"/>
        <v>191</v>
      </c>
      <c r="K74" s="176">
        <f t="shared" si="8"/>
        <v>907</v>
      </c>
      <c r="L74" s="176">
        <f t="shared" si="9"/>
        <v>226</v>
      </c>
      <c r="M74" s="176">
        <f t="shared" si="10"/>
        <v>201</v>
      </c>
      <c r="N74" s="176">
        <f t="shared" si="11"/>
        <v>1109</v>
      </c>
    </row>
    <row r="75" spans="2:14">
      <c r="B75" s="176">
        <v>73</v>
      </c>
      <c r="C75" s="176" t="s">
        <v>505</v>
      </c>
      <c r="D75" s="176" t="s">
        <v>506</v>
      </c>
      <c r="E75" s="176" t="s">
        <v>510</v>
      </c>
      <c r="F75" s="177">
        <v>48.349715000000003</v>
      </c>
      <c r="G75" s="177">
        <v>5.8871510000000002</v>
      </c>
      <c r="H75" s="178">
        <v>14150</v>
      </c>
      <c r="I75" s="189">
        <f t="shared" si="6"/>
        <v>6367</v>
      </c>
      <c r="J75" s="176">
        <f t="shared" si="7"/>
        <v>241</v>
      </c>
      <c r="K75" s="176">
        <f t="shared" si="8"/>
        <v>1146</v>
      </c>
      <c r="L75" s="176">
        <f t="shared" si="9"/>
        <v>286</v>
      </c>
      <c r="M75" s="176">
        <f t="shared" si="10"/>
        <v>254</v>
      </c>
      <c r="N75" s="176">
        <f t="shared" si="11"/>
        <v>1400</v>
      </c>
    </row>
    <row r="76" spans="2:14">
      <c r="B76" s="176">
        <v>74</v>
      </c>
      <c r="C76" s="176" t="s">
        <v>505</v>
      </c>
      <c r="D76" s="176" t="s">
        <v>506</v>
      </c>
      <c r="E76" s="176" t="s">
        <v>511</v>
      </c>
      <c r="F76" s="177">
        <v>48.298121000000002</v>
      </c>
      <c r="G76" s="177">
        <v>5.3106609999999996</v>
      </c>
      <c r="H76" s="178">
        <v>8499</v>
      </c>
      <c r="I76" s="189">
        <f t="shared" si="6"/>
        <v>3824</v>
      </c>
      <c r="J76" s="176">
        <f t="shared" si="7"/>
        <v>145</v>
      </c>
      <c r="K76" s="176">
        <f t="shared" si="8"/>
        <v>688</v>
      </c>
      <c r="L76" s="176">
        <f t="shared" si="9"/>
        <v>172</v>
      </c>
      <c r="M76" s="176">
        <f t="shared" si="10"/>
        <v>152</v>
      </c>
      <c r="N76" s="176">
        <f t="shared" si="11"/>
        <v>841</v>
      </c>
    </row>
    <row r="77" spans="2:14">
      <c r="B77" s="176">
        <v>75</v>
      </c>
      <c r="C77" s="176" t="s">
        <v>505</v>
      </c>
      <c r="D77" s="176" t="s">
        <v>506</v>
      </c>
      <c r="E77" s="176" t="s">
        <v>512</v>
      </c>
      <c r="F77" s="177">
        <v>48.685465000000001</v>
      </c>
      <c r="G77" s="177">
        <v>6.1741039999999998</v>
      </c>
      <c r="H77" s="178">
        <v>17066</v>
      </c>
      <c r="I77" s="189">
        <f t="shared" si="6"/>
        <v>7679</v>
      </c>
      <c r="J77" s="176">
        <f t="shared" si="7"/>
        <v>291</v>
      </c>
      <c r="K77" s="176">
        <f t="shared" si="8"/>
        <v>1382</v>
      </c>
      <c r="L77" s="176">
        <f t="shared" si="9"/>
        <v>345</v>
      </c>
      <c r="M77" s="176">
        <f t="shared" si="10"/>
        <v>307</v>
      </c>
      <c r="N77" s="176">
        <f t="shared" si="11"/>
        <v>1689</v>
      </c>
    </row>
    <row r="78" spans="2:14">
      <c r="B78" s="176">
        <v>76</v>
      </c>
      <c r="C78" s="176" t="s">
        <v>505</v>
      </c>
      <c r="D78" s="176" t="s">
        <v>506</v>
      </c>
      <c r="E78" s="176" t="s">
        <v>513</v>
      </c>
      <c r="F78" s="177">
        <v>48.240788000000002</v>
      </c>
      <c r="G78" s="177">
        <v>5.578284</v>
      </c>
      <c r="H78" s="178">
        <v>7387</v>
      </c>
      <c r="I78" s="189">
        <f t="shared" si="6"/>
        <v>3324</v>
      </c>
      <c r="J78" s="176">
        <f t="shared" si="7"/>
        <v>126</v>
      </c>
      <c r="K78" s="176">
        <f t="shared" si="8"/>
        <v>598</v>
      </c>
      <c r="L78" s="176">
        <f t="shared" si="9"/>
        <v>149</v>
      </c>
      <c r="M78" s="176">
        <f t="shared" si="10"/>
        <v>132</v>
      </c>
      <c r="N78" s="176">
        <f t="shared" si="11"/>
        <v>731</v>
      </c>
    </row>
    <row r="79" spans="2:14">
      <c r="B79" s="176">
        <v>77</v>
      </c>
      <c r="C79" s="176" t="s">
        <v>505</v>
      </c>
      <c r="D79" s="176" t="s">
        <v>506</v>
      </c>
      <c r="E79" s="176" t="s">
        <v>514</v>
      </c>
      <c r="F79" s="177">
        <v>47.705109999999998</v>
      </c>
      <c r="G79" s="177">
        <v>5.7893699999999999</v>
      </c>
      <c r="H79" s="178">
        <v>7749</v>
      </c>
      <c r="I79" s="189">
        <f t="shared" si="6"/>
        <v>3487</v>
      </c>
      <c r="J79" s="176">
        <f t="shared" si="7"/>
        <v>132</v>
      </c>
      <c r="K79" s="176">
        <f t="shared" si="8"/>
        <v>627</v>
      </c>
      <c r="L79" s="176">
        <f t="shared" si="9"/>
        <v>156</v>
      </c>
      <c r="M79" s="176">
        <f t="shared" si="10"/>
        <v>139</v>
      </c>
      <c r="N79" s="176">
        <f t="shared" si="11"/>
        <v>767</v>
      </c>
    </row>
    <row r="80" spans="2:14">
      <c r="B80" s="176">
        <v>78</v>
      </c>
      <c r="C80" s="176" t="s">
        <v>505</v>
      </c>
      <c r="D80" s="176" t="s">
        <v>506</v>
      </c>
      <c r="E80" s="176" t="s">
        <v>515</v>
      </c>
      <c r="F80" s="177">
        <v>47.488796999999998</v>
      </c>
      <c r="G80" s="177">
        <v>5.7905499999999996</v>
      </c>
      <c r="H80" s="178">
        <v>5194</v>
      </c>
      <c r="I80" s="189">
        <f t="shared" si="6"/>
        <v>2337</v>
      </c>
      <c r="J80" s="176">
        <f t="shared" si="7"/>
        <v>88</v>
      </c>
      <c r="K80" s="176">
        <f t="shared" si="8"/>
        <v>420</v>
      </c>
      <c r="L80" s="176">
        <f t="shared" si="9"/>
        <v>105</v>
      </c>
      <c r="M80" s="176">
        <f t="shared" si="10"/>
        <v>93</v>
      </c>
      <c r="N80" s="176">
        <f t="shared" si="11"/>
        <v>514</v>
      </c>
    </row>
    <row r="81" spans="2:14">
      <c r="B81" s="176">
        <v>79</v>
      </c>
      <c r="C81" s="182" t="s">
        <v>505</v>
      </c>
      <c r="D81" s="182" t="s">
        <v>506</v>
      </c>
      <c r="E81" s="182" t="s">
        <v>516</v>
      </c>
      <c r="F81" s="177"/>
      <c r="G81" s="177"/>
      <c r="H81" s="178">
        <v>0</v>
      </c>
      <c r="I81" s="189">
        <f t="shared" si="6"/>
        <v>0</v>
      </c>
      <c r="J81" s="176">
        <f t="shared" si="7"/>
        <v>0</v>
      </c>
      <c r="K81" s="176">
        <f t="shared" si="8"/>
        <v>0</v>
      </c>
      <c r="L81" s="176">
        <f t="shared" si="9"/>
        <v>0</v>
      </c>
      <c r="M81" s="176">
        <f t="shared" si="10"/>
        <v>0</v>
      </c>
      <c r="N81" s="176">
        <f t="shared" si="11"/>
        <v>0</v>
      </c>
    </row>
    <row r="82" spans="2:14">
      <c r="B82" s="176">
        <v>80</v>
      </c>
      <c r="C82" s="176" t="s">
        <v>496</v>
      </c>
      <c r="D82" s="176" t="s">
        <v>517</v>
      </c>
      <c r="E82" s="176" t="s">
        <v>518</v>
      </c>
      <c r="F82" s="177">
        <v>46.226194</v>
      </c>
      <c r="G82" s="177">
        <v>6.2395750000000003</v>
      </c>
      <c r="H82" s="183">
        <v>72029</v>
      </c>
      <c r="I82" s="189">
        <f t="shared" si="6"/>
        <v>32413</v>
      </c>
      <c r="J82" s="176">
        <f t="shared" si="7"/>
        <v>1231</v>
      </c>
      <c r="K82" s="176">
        <f t="shared" si="8"/>
        <v>5834</v>
      </c>
      <c r="L82" s="176">
        <f t="shared" si="9"/>
        <v>1458</v>
      </c>
      <c r="M82" s="176">
        <f t="shared" si="10"/>
        <v>1296</v>
      </c>
      <c r="N82" s="176">
        <f t="shared" si="11"/>
        <v>7130</v>
      </c>
    </row>
    <row r="83" spans="2:14">
      <c r="B83" s="176">
        <v>81</v>
      </c>
      <c r="C83" s="176" t="s">
        <v>496</v>
      </c>
      <c r="D83" s="176" t="s">
        <v>517</v>
      </c>
      <c r="E83" s="176" t="s">
        <v>519</v>
      </c>
      <c r="F83" s="177">
        <v>46.460123240000001</v>
      </c>
      <c r="G83" s="177">
        <v>6.4343581299999997</v>
      </c>
      <c r="H83" s="183">
        <v>7269</v>
      </c>
      <c r="I83" s="189">
        <f t="shared" si="6"/>
        <v>3271</v>
      </c>
      <c r="J83" s="176">
        <f t="shared" si="7"/>
        <v>124</v>
      </c>
      <c r="K83" s="176">
        <f t="shared" si="8"/>
        <v>588</v>
      </c>
      <c r="L83" s="176">
        <f t="shared" si="9"/>
        <v>147</v>
      </c>
      <c r="M83" s="176">
        <f t="shared" si="10"/>
        <v>130</v>
      </c>
      <c r="N83" s="176">
        <f t="shared" si="11"/>
        <v>719</v>
      </c>
    </row>
    <row r="84" spans="2:14">
      <c r="B84" s="176">
        <v>82</v>
      </c>
      <c r="C84" s="176" t="s">
        <v>496</v>
      </c>
      <c r="D84" s="176" t="s">
        <v>517</v>
      </c>
      <c r="E84" s="176" t="s">
        <v>520</v>
      </c>
      <c r="F84" s="177">
        <v>46.214239999999997</v>
      </c>
      <c r="G84" s="177">
        <v>6.2589699999999997</v>
      </c>
      <c r="H84" s="183">
        <v>3440</v>
      </c>
      <c r="I84" s="189">
        <f t="shared" si="6"/>
        <v>1548</v>
      </c>
      <c r="J84" s="176">
        <f t="shared" si="7"/>
        <v>58</v>
      </c>
      <c r="K84" s="176">
        <f t="shared" si="8"/>
        <v>278</v>
      </c>
      <c r="L84" s="176">
        <f t="shared" si="9"/>
        <v>69</v>
      </c>
      <c r="M84" s="176">
        <f t="shared" si="10"/>
        <v>61</v>
      </c>
      <c r="N84" s="176">
        <f t="shared" si="11"/>
        <v>340</v>
      </c>
    </row>
    <row r="85" spans="2:14">
      <c r="B85" s="176">
        <v>83</v>
      </c>
      <c r="C85" s="176" t="s">
        <v>496</v>
      </c>
      <c r="D85" s="176" t="s">
        <v>517</v>
      </c>
      <c r="E85" s="176" t="s">
        <v>521</v>
      </c>
      <c r="F85" s="177">
        <v>46.312525000000001</v>
      </c>
      <c r="G85" s="177">
        <v>6.0840569999999996</v>
      </c>
      <c r="H85" s="183">
        <v>9524</v>
      </c>
      <c r="I85" s="189">
        <f t="shared" si="6"/>
        <v>4285</v>
      </c>
      <c r="J85" s="176">
        <f t="shared" si="7"/>
        <v>162</v>
      </c>
      <c r="K85" s="176">
        <f t="shared" si="8"/>
        <v>771</v>
      </c>
      <c r="L85" s="176">
        <f t="shared" si="9"/>
        <v>192</v>
      </c>
      <c r="M85" s="176">
        <f t="shared" si="10"/>
        <v>171</v>
      </c>
      <c r="N85" s="176">
        <f t="shared" si="11"/>
        <v>942</v>
      </c>
    </row>
    <row r="86" spans="2:14">
      <c r="B86" s="176">
        <v>84</v>
      </c>
      <c r="C86" s="176" t="s">
        <v>496</v>
      </c>
      <c r="D86" s="176" t="s">
        <v>522</v>
      </c>
      <c r="E86" s="176" t="s">
        <v>523</v>
      </c>
      <c r="F86" s="177">
        <v>45.756494250000003</v>
      </c>
      <c r="G86" s="177">
        <v>5.7632621200000003</v>
      </c>
      <c r="H86" s="183">
        <v>21000</v>
      </c>
      <c r="I86" s="189">
        <f t="shared" si="6"/>
        <v>9450</v>
      </c>
      <c r="J86" s="176">
        <f t="shared" si="7"/>
        <v>359</v>
      </c>
      <c r="K86" s="176">
        <f t="shared" si="8"/>
        <v>1701</v>
      </c>
      <c r="L86" s="176">
        <f t="shared" si="9"/>
        <v>425</v>
      </c>
      <c r="M86" s="176">
        <f t="shared" si="10"/>
        <v>378</v>
      </c>
      <c r="N86" s="176">
        <f t="shared" si="11"/>
        <v>2079</v>
      </c>
    </row>
    <row r="87" spans="2:14">
      <c r="B87" s="176">
        <v>85</v>
      </c>
      <c r="C87" s="176" t="s">
        <v>496</v>
      </c>
      <c r="D87" s="176" t="s">
        <v>522</v>
      </c>
      <c r="E87" s="176" t="s">
        <v>524</v>
      </c>
      <c r="F87" s="177">
        <v>45.850433000000002</v>
      </c>
      <c r="G87" s="177">
        <v>6.0743609999999997</v>
      </c>
      <c r="H87" s="183">
        <v>7015</v>
      </c>
      <c r="I87" s="189">
        <f t="shared" si="6"/>
        <v>3156</v>
      </c>
      <c r="J87" s="176">
        <f t="shared" si="7"/>
        <v>119</v>
      </c>
      <c r="K87" s="176">
        <f t="shared" si="8"/>
        <v>568</v>
      </c>
      <c r="L87" s="176">
        <f t="shared" si="9"/>
        <v>142</v>
      </c>
      <c r="M87" s="176">
        <f t="shared" si="10"/>
        <v>126</v>
      </c>
      <c r="N87" s="176">
        <f t="shared" si="11"/>
        <v>694</v>
      </c>
    </row>
    <row r="88" spans="2:14">
      <c r="B88" s="176">
        <v>86</v>
      </c>
      <c r="C88" s="176" t="s">
        <v>496</v>
      </c>
      <c r="D88" s="176" t="s">
        <v>522</v>
      </c>
      <c r="E88" s="176" t="s">
        <v>525</v>
      </c>
      <c r="F88" s="177">
        <v>45.691702999999997</v>
      </c>
      <c r="G88" s="177">
        <v>5.9265169999999996</v>
      </c>
      <c r="H88" s="183">
        <v>3108</v>
      </c>
      <c r="I88" s="189">
        <f t="shared" si="6"/>
        <v>1398</v>
      </c>
      <c r="J88" s="176">
        <f t="shared" si="7"/>
        <v>53</v>
      </c>
      <c r="K88" s="176">
        <f t="shared" si="8"/>
        <v>251</v>
      </c>
      <c r="L88" s="176">
        <f t="shared" si="9"/>
        <v>62</v>
      </c>
      <c r="M88" s="176">
        <f t="shared" si="10"/>
        <v>55</v>
      </c>
      <c r="N88" s="176">
        <f t="shared" si="11"/>
        <v>307</v>
      </c>
    </row>
    <row r="89" spans="2:14">
      <c r="B89" s="176">
        <v>87</v>
      </c>
      <c r="C89" s="176" t="s">
        <v>496</v>
      </c>
      <c r="D89" s="176" t="s">
        <v>522</v>
      </c>
      <c r="E89" s="176" t="s">
        <v>526</v>
      </c>
      <c r="F89" s="177">
        <v>45.606113000000001</v>
      </c>
      <c r="G89" s="177">
        <v>5.7973210000000002</v>
      </c>
      <c r="H89" s="183">
        <v>3336</v>
      </c>
      <c r="I89" s="189">
        <f t="shared" si="6"/>
        <v>1501</v>
      </c>
      <c r="J89" s="176">
        <f t="shared" si="7"/>
        <v>57</v>
      </c>
      <c r="K89" s="176">
        <f t="shared" si="8"/>
        <v>270</v>
      </c>
      <c r="L89" s="176">
        <f t="shared" si="9"/>
        <v>67</v>
      </c>
      <c r="M89" s="176">
        <f t="shared" si="10"/>
        <v>60</v>
      </c>
      <c r="N89" s="176">
        <f t="shared" si="11"/>
        <v>330</v>
      </c>
    </row>
    <row r="90" spans="2:14">
      <c r="H90" s="184">
        <f t="shared" ref="H90:N90" si="12">SUM(H3:H89)</f>
        <v>2543494</v>
      </c>
      <c r="I90" s="185">
        <f t="shared" si="12"/>
        <v>1144532</v>
      </c>
      <c r="J90" s="184">
        <f t="shared" si="12"/>
        <v>43451</v>
      </c>
      <c r="K90" s="184">
        <f t="shared" si="12"/>
        <v>205975</v>
      </c>
      <c r="L90" s="184">
        <f t="shared" si="12"/>
        <v>51459</v>
      </c>
      <c r="M90" s="184">
        <f t="shared" si="12"/>
        <v>45738</v>
      </c>
      <c r="N90" s="184">
        <f t="shared" si="12"/>
        <v>251759</v>
      </c>
    </row>
    <row r="91" spans="2:14">
      <c r="J91" s="185"/>
      <c r="K91" s="185"/>
      <c r="L91" s="185"/>
      <c r="M91" s="185"/>
      <c r="N91" s="185"/>
    </row>
    <row r="92" spans="2:14">
      <c r="I92" s="196"/>
      <c r="J92" s="186"/>
      <c r="K92" s="186"/>
      <c r="L92" s="186"/>
      <c r="M92" s="186"/>
      <c r="N92" s="186"/>
    </row>
    <row r="93" spans="2:14">
      <c r="H93" s="186"/>
      <c r="J93" s="186"/>
      <c r="K93" s="186"/>
      <c r="L93" s="186"/>
      <c r="M93" s="186"/>
      <c r="N93" s="186"/>
    </row>
    <row r="97" spans="8:13">
      <c r="L97" s="187"/>
    </row>
    <row r="98" spans="8:13">
      <c r="M98" s="187"/>
    </row>
    <row r="101" spans="8:13">
      <c r="H101" s="188"/>
      <c r="I101" s="186"/>
    </row>
    <row r="102" spans="8:13">
      <c r="H102" s="186"/>
      <c r="I102" s="186"/>
    </row>
    <row r="103" spans="8:13">
      <c r="H103" s="188"/>
      <c r="I103" s="186"/>
    </row>
    <row r="104" spans="8:13">
      <c r="H104" s="186"/>
      <c r="I104" s="186"/>
    </row>
  </sheetData>
  <autoFilter ref="B2:N90" xr:uid="{8F56598C-6A9A-4627-8633-AFE3199041B1}"/>
  <mergeCells count="2">
    <mergeCell ref="F1:G1"/>
    <mergeCell ref="J1:N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Logical framework (Logframe)" ma:contentTypeID="0x010100A9E804AD2130B047BEB1B1355903FA590300FD3DC1A47F5E604A896B7055E7B0ECC2" ma:contentTypeVersion="5" ma:contentTypeDescription="Logical framework (Logframe) Content Type for Transparency" ma:contentTypeScope="" ma:versionID="bb9fbbd2c9f6c238addccd9c16a1906b">
  <xsd:schema xmlns:xsd="http://www.w3.org/2001/XMLSchema" xmlns:xs="http://www.w3.org/2001/XMLSchema" xmlns:p="http://schemas.microsoft.com/office/2006/metadata/properties" xmlns:ns2="1dfeaaf3-78af-4f3c-9a64-5b70949f85ef" targetNamespace="http://schemas.microsoft.com/office/2006/metadata/properties" ma:root="true" ma:fieldsID="823e2b402611f9c187576cb4695fffaf" ns2:_="">
    <xsd:import namespace="1dfeaaf3-78af-4f3c-9a64-5b70949f85ef"/>
    <xsd:element name="properties">
      <xsd:complexType>
        <xsd:sequence>
          <xsd:element name="documentManagement">
            <xsd:complexType>
              <xsd:all>
                <xsd:element ref="ns2:ContentDescription" minOccurs="0"/>
                <xsd:element ref="ns2:DocumentIdentifier" minOccurs="0"/>
                <xsd:element ref="ns2:AmpProgrammeId" minOccurs="0"/>
                <xsd:element ref="ns2:AMPProjectID" minOccurs="0"/>
                <xsd:element ref="ns2:ProjectLanguage" minOccurs="0"/>
                <xsd:element ref="ns2:PublishingState" minOccurs="0"/>
                <xsd:element ref="ns2:Exclusion_x0020_Appli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eaaf3-78af-4f3c-9a64-5b70949f85ef" elementFormDefault="qualified">
    <xsd:import namespace="http://schemas.microsoft.com/office/2006/documentManagement/types"/>
    <xsd:import namespace="http://schemas.microsoft.com/office/infopath/2007/PartnerControls"/>
    <xsd:element name="ContentDescription" ma:index="8" nillable="true" ma:displayName="Content Description" ma:internalName="ContentDescription">
      <xsd:simpleType>
        <xsd:restriction base="dms:Note"/>
      </xsd:simpleType>
    </xsd:element>
    <xsd:element name="DocumentIdentifier" ma:index="9" nillable="true" ma:displayName="Document Identifier" ma:internalName="DocumentIdentifier">
      <xsd:simpleType>
        <xsd:restriction base="dms:Text"/>
      </xsd:simpleType>
    </xsd:element>
    <xsd:element name="AmpProgrammeId" ma:index="10" nillable="true" ma:displayName="AMP Programme ID" ma:internalName="AmpProgrammeId">
      <xsd:simpleType>
        <xsd:restriction base="dms:Text"/>
      </xsd:simpleType>
    </xsd:element>
    <xsd:element name="AMPProjectID" ma:index="11" nillable="true" ma:displayName="AMP Project ID" ma:internalName="AMPProjectID">
      <xsd:simpleType>
        <xsd:restriction base="dms:Text"/>
      </xsd:simpleType>
    </xsd:element>
    <xsd:element name="ProjectLanguage" ma:index="12" nillable="true" ma:displayName="Project Language" ma:default="English" ma:format="Dropdown" ma:internalName="ProjectLanguage">
      <xsd:simpleType>
        <xsd:restriction base="dms:Choice">
          <xsd:enumeration value="English"/>
          <xsd:enumeration value="French"/>
          <xsd:enumeration value="Spanish"/>
        </xsd:restriction>
      </xsd:simpleType>
    </xsd:element>
    <xsd:element name="PublishingState" ma:index="13" nillable="true" ma:displayName="Publishing State" ma:default="Not Published" ma:format="Dropdown" ma:internalName="PublishingState">
      <xsd:simpleType>
        <xsd:restriction base="dms:Choice">
          <xsd:enumeration value="Not Published"/>
          <xsd:enumeration value="Pending IATI Publishing"/>
          <xsd:enumeration value="Pending IATI Unpublishing"/>
          <xsd:enumeration value="Published to IATI"/>
        </xsd:restriction>
      </xsd:simpleType>
    </xsd:element>
    <xsd:element name="Exclusion_x0020_Applied" ma:index="14" nillable="true" ma:displayName="Exclusion Applied" ma:default="0" ma:hidden="true" ma:internalName="Exclusion_x0020_Appli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MPProjectID xmlns="1dfeaaf3-78af-4f3c-9a64-5b70949f85ef" xsi:nil="true"/>
    <AmpProgrammeId xmlns="1dfeaaf3-78af-4f3c-9a64-5b70949f85ef">300857</AmpProgrammeId>
    <ContentDescription xmlns="1dfeaaf3-78af-4f3c-9a64-5b70949f85ef" xsi:nil="true"/>
    <ProjectLanguage xmlns="1dfeaaf3-78af-4f3c-9a64-5b70949f85ef">English</ProjectLanguage>
    <DocumentIdentifier xmlns="1dfeaaf3-78af-4f3c-9a64-5b70949f85ef">S30085712</DocumentIdentifier>
    <Exclusion_x0020_Applied xmlns="1dfeaaf3-78af-4f3c-9a64-5b70949f85ef">false</Exclusion_x0020_Applied>
    <PublishingState xmlns="1dfeaaf3-78af-4f3c-9a64-5b70949f85ef">Not Published</PublishingState>
  </documentManagement>
</p:properties>
</file>

<file path=customXml/itemProps1.xml><?xml version="1.0" encoding="utf-8"?>
<ds:datastoreItem xmlns:ds="http://schemas.openxmlformats.org/officeDocument/2006/customXml" ds:itemID="{FEBD57A0-F59C-4AAD-8B60-CB53905C70A0}"/>
</file>

<file path=customXml/itemProps2.xml><?xml version="1.0" encoding="utf-8"?>
<ds:datastoreItem xmlns:ds="http://schemas.openxmlformats.org/officeDocument/2006/customXml" ds:itemID="{6F8389A9-50E7-4C39-AECC-19344DCEA1D1}"/>
</file>

<file path=customXml/itemProps3.xml><?xml version="1.0" encoding="utf-8"?>
<ds:datastoreItem xmlns:ds="http://schemas.openxmlformats.org/officeDocument/2006/customXml" ds:itemID="{4785A5C0-4DA5-4788-A2E4-422E55E5875A}"/>
</file>

<file path=docMetadata/LabelInfo.xml><?xml version="1.0" encoding="utf-8"?>
<clbl:labelList xmlns:clbl="http://schemas.microsoft.com/office/2020/mipLabelMetadata">
  <clbl:label id="{9e9cc48d-6fba-4c12-9882-137473def580}" enabled="1" method="Privileged" siteId="{d3a2d0d3-7cc8-4f52-bbf9-85bd43d94279}"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DFID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Logical Framework</dc:title>
  <dc:subject/>
  <dc:creator>Claire Fitzroy</dc:creator>
  <cp:keywords/>
  <dc:description/>
  <cp:lastModifiedBy/>
  <cp:revision/>
  <dcterms:created xsi:type="dcterms:W3CDTF">2010-10-26T15:58:14Z</dcterms:created>
  <dcterms:modified xsi:type="dcterms:W3CDTF">2025-08-06T10:46:41Z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Document Type">
    <vt:lpwstr>Logical framework</vt:lpwstr>
  </property>
  <property fmtid="{D5CDD505-2E9C-101B-9397-08002B2CF9AE}" pid="3" name="ContentTypeId">
    <vt:lpwstr>0x010100A9E804AD2130B047BEB1B1355903FA590300FD3DC1A47F5E604A896B7055E7B0ECC2</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AuthorIds_UIVersion_2560">
    <vt:lpwstr>134</vt:lpwstr>
  </property>
  <property fmtid="{D5CDD505-2E9C-101B-9397-08002B2CF9AE}" pid="8" name="MSIP_Label_e4c996da-17fa-4fc5-8989-2758fb4cf86b_Enabled">
    <vt:lpwstr>true</vt:lpwstr>
  </property>
  <property fmtid="{D5CDD505-2E9C-101B-9397-08002B2CF9AE}" pid="9" name="MSIP_Label_e4c996da-17fa-4fc5-8989-2758fb4cf86b_SetDate">
    <vt:lpwstr>2021-02-26T10:27:41Z</vt:lpwstr>
  </property>
  <property fmtid="{D5CDD505-2E9C-101B-9397-08002B2CF9AE}" pid="10" name="MSIP_Label_e4c996da-17fa-4fc5-8989-2758fb4cf86b_Method">
    <vt:lpwstr>Privileged</vt:lpwstr>
  </property>
  <property fmtid="{D5CDD505-2E9C-101B-9397-08002B2CF9AE}" pid="11" name="MSIP_Label_e4c996da-17fa-4fc5-8989-2758fb4cf86b_Name">
    <vt:lpwstr>OFFICIAL</vt:lpwstr>
  </property>
  <property fmtid="{D5CDD505-2E9C-101B-9397-08002B2CF9AE}" pid="12" name="MSIP_Label_e4c996da-17fa-4fc5-8989-2758fb4cf86b_SiteId">
    <vt:lpwstr>cdf709af-1a18-4c74-bd93-6d14a64d73b3</vt:lpwstr>
  </property>
  <property fmtid="{D5CDD505-2E9C-101B-9397-08002B2CF9AE}" pid="13" name="MSIP_Label_e4c996da-17fa-4fc5-8989-2758fb4cf86b_ActionId">
    <vt:lpwstr>f2ae131e-5fee-4609-8120-085842413b99</vt:lpwstr>
  </property>
  <property fmtid="{D5CDD505-2E9C-101B-9397-08002B2CF9AE}" pid="14" name="MSIP_Label_e4c996da-17fa-4fc5-8989-2758fb4cf86b_ContentBits">
    <vt:lpwstr>1</vt:lpwstr>
  </property>
  <property fmtid="{D5CDD505-2E9C-101B-9397-08002B2CF9AE}" pid="15" name="MSIP_Label_9e9cc48d-6fba-4c12-9882-137473def580_Enabled">
    <vt:lpwstr>true</vt:lpwstr>
  </property>
  <property fmtid="{D5CDD505-2E9C-101B-9397-08002B2CF9AE}" pid="16" name="MSIP_Label_9e9cc48d-6fba-4c12-9882-137473def580_SetDate">
    <vt:lpwstr>2022-06-19T02:11:00Z</vt:lpwstr>
  </property>
  <property fmtid="{D5CDD505-2E9C-101B-9397-08002B2CF9AE}" pid="17" name="MSIP_Label_9e9cc48d-6fba-4c12-9882-137473def580_Method">
    <vt:lpwstr>Privileged</vt:lpwstr>
  </property>
  <property fmtid="{D5CDD505-2E9C-101B-9397-08002B2CF9AE}" pid="18" name="MSIP_Label_9e9cc48d-6fba-4c12-9882-137473def580_Name">
    <vt:lpwstr>Official</vt:lpwstr>
  </property>
  <property fmtid="{D5CDD505-2E9C-101B-9397-08002B2CF9AE}" pid="19" name="MSIP_Label_9e9cc48d-6fba-4c12-9882-137473def580_SiteId">
    <vt:lpwstr>d3a2d0d3-7cc8-4f52-bbf9-85bd43d94279</vt:lpwstr>
  </property>
  <property fmtid="{D5CDD505-2E9C-101B-9397-08002B2CF9AE}" pid="20" name="MSIP_Label_9e9cc48d-6fba-4c12-9882-137473def580_ActionId">
    <vt:lpwstr>dea7df76-048d-4e71-a6ef-62d16bbe7c13</vt:lpwstr>
  </property>
  <property fmtid="{D5CDD505-2E9C-101B-9397-08002B2CF9AE}" pid="21" name="MSIP_Label_9e9cc48d-6fba-4c12-9882-137473def580_ContentBits">
    <vt:lpwstr>0</vt:lpwstr>
  </property>
  <property fmtid="{D5CDD505-2E9C-101B-9397-08002B2CF9AE}" pid="22" name="TaxKeyword">
    <vt:lpwstr/>
  </property>
  <property fmtid="{D5CDD505-2E9C-101B-9397-08002B2CF9AE}" pid="23" name="SystemDTAC">
    <vt:lpwstr/>
  </property>
  <property fmtid="{D5CDD505-2E9C-101B-9397-08002B2CF9AE}" pid="24" name="Topic">
    <vt:lpwstr/>
  </property>
  <property fmtid="{D5CDD505-2E9C-101B-9397-08002B2CF9AE}" pid="25" name="MediaServiceImageTags">
    <vt:lpwstr/>
  </property>
  <property fmtid="{D5CDD505-2E9C-101B-9397-08002B2CF9AE}" pid="26" name="OfficeDivision">
    <vt:lpwstr>3;#Somalia-3920|dd52b8dd-6373-4926-92ca-729c65ce3257</vt:lpwstr>
  </property>
  <property fmtid="{D5CDD505-2E9C-101B-9397-08002B2CF9AE}" pid="27" name="CriticalForLongTermRetention">
    <vt:lpwstr/>
  </property>
  <property fmtid="{D5CDD505-2E9C-101B-9397-08002B2CF9AE}" pid="28" name="DocumentType">
    <vt:lpwstr/>
  </property>
  <property fmtid="{D5CDD505-2E9C-101B-9397-08002B2CF9AE}" pid="29" name="GeographicScope">
    <vt:lpwstr/>
  </property>
  <property fmtid="{D5CDD505-2E9C-101B-9397-08002B2CF9AE}" pid="30" name="ContentLanguage">
    <vt:lpwstr>English</vt:lpwstr>
  </property>
  <property fmtid="{D5CDD505-2E9C-101B-9397-08002B2CF9AE}" pid="31" name="ga975397408f43e4b84ec8e5a598e523">
    <vt:lpwstr>Somalia-3920|dd52b8dd-6373-4926-92ca-729c65ce3257</vt:lpwstr>
  </property>
  <property fmtid="{D5CDD505-2E9C-101B-9397-08002B2CF9AE}" pid="32" name="WrittenBy">
    <vt:lpwstr/>
  </property>
  <property fmtid="{D5CDD505-2E9C-101B-9397-08002B2CF9AE}" pid="33" name="TaxCatchAll">
    <vt:lpwstr>3;#</vt:lpwstr>
  </property>
</Properties>
</file>