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codeName="ThisWorkbook" autoCompressPictures="0" defaultThemeVersion="124226"/>
  <mc:AlternateContent xmlns:mc="http://schemas.openxmlformats.org/markup-compatibility/2006">
    <mc:Choice Requires="x15">
      <x15ac:absPath xmlns:x15ac="http://schemas.microsoft.com/office/spreadsheetml/2010/11/ac" url="https://fcogovuk-my.sharepoint.com/personal/ezra_mbonye_fcdo_gov_uk/Documents/Documents/EPR/"/>
    </mc:Choice>
  </mc:AlternateContent>
  <xr:revisionPtr revIDLastSave="0" documentId="8_{DE7390BA-FC88-44F8-8065-19C3AE68806F}" xr6:coauthVersionLast="47" xr6:coauthVersionMax="47" xr10:uidLastSave="{00000000-0000-0000-0000-000000000000}"/>
  <bookViews>
    <workbookView xWindow="-120" yWindow="-120" windowWidth="29040" windowHeight="15720" tabRatio="778" xr2:uid="{00000000-000D-0000-FFFF-FFFF00000000}"/>
  </bookViews>
  <sheets>
    <sheet name="Logframe Sept 2025" sheetId="13" r:id="rId1"/>
    <sheet name="Logframe June 2025" sheetId="12" state="hidden" r:id="rId2"/>
    <sheet name="Calculation of milestones" sheetId="5" state="hidden" r:id="rId3"/>
    <sheet name="FCDO funding" sheetId="6" state="hidden" r:id="rId4"/>
    <sheet name="Guidance Notes" sheetId="4" r:id="rId5"/>
  </sheets>
  <externalReferences>
    <externalReference r:id="rId6"/>
  </externalReferences>
  <definedNames>
    <definedName name="_Toc124471157" localSheetId="1">'Logframe June 2025'!$L$52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4" i="13" l="1"/>
  <c r="H131" i="13"/>
  <c r="L78" i="13"/>
  <c r="K78" i="13"/>
  <c r="J78" i="13"/>
  <c r="I78" i="13"/>
  <c r="H78" i="13"/>
  <c r="G78" i="13"/>
  <c r="F78" i="13"/>
  <c r="E78" i="13"/>
  <c r="L77" i="13"/>
  <c r="K77" i="13"/>
  <c r="J77" i="13"/>
  <c r="I77" i="13"/>
  <c r="H77" i="13"/>
  <c r="G77" i="13"/>
  <c r="F77" i="13"/>
  <c r="E77" i="13"/>
  <c r="L61" i="13"/>
  <c r="L60" i="13"/>
  <c r="L59" i="13"/>
  <c r="L58" i="13"/>
  <c r="L57" i="13"/>
  <c r="L56" i="13"/>
  <c r="L55" i="13"/>
  <c r="L28" i="13"/>
  <c r="L27" i="13"/>
  <c r="L26" i="13"/>
  <c r="L25" i="13"/>
  <c r="L24" i="13"/>
  <c r="L23" i="13"/>
  <c r="L22" i="13"/>
  <c r="L13" i="13"/>
  <c r="L12" i="13"/>
  <c r="L11" i="13"/>
  <c r="L10" i="13"/>
  <c r="L9" i="13"/>
  <c r="L8" i="13"/>
  <c r="L7" i="13"/>
  <c r="A68" i="12"/>
  <c r="L41" i="12"/>
  <c r="L40" i="12"/>
  <c r="L39" i="12"/>
  <c r="L38" i="12"/>
  <c r="L37" i="12"/>
  <c r="L25" i="12"/>
  <c r="L24" i="12"/>
  <c r="L23" i="12"/>
  <c r="L22" i="12"/>
  <c r="L21" i="12"/>
  <c r="L20" i="12"/>
  <c r="L19" i="12"/>
  <c r="L13" i="12"/>
  <c r="L12" i="12"/>
  <c r="L11" i="12"/>
  <c r="L10" i="12"/>
  <c r="L9" i="12"/>
  <c r="L8" i="12"/>
  <c r="L7" i="12"/>
  <c r="K149" i="5" l="1"/>
  <c r="F32" i="5" l="1"/>
  <c r="G32" i="5"/>
  <c r="E29" i="5"/>
  <c r="E28" i="5"/>
  <c r="E27" i="5"/>
  <c r="E25" i="5"/>
  <c r="E24" i="5"/>
  <c r="M52" i="5"/>
  <c r="M51" i="5"/>
  <c r="M50" i="5"/>
  <c r="M48" i="5"/>
  <c r="M47" i="5"/>
  <c r="M46" i="5"/>
  <c r="I32" i="5"/>
  <c r="H32" i="5"/>
  <c r="M122" i="5"/>
  <c r="L122" i="5"/>
  <c r="K122" i="5"/>
  <c r="J122" i="5"/>
  <c r="I122" i="5"/>
  <c r="H122" i="5"/>
  <c r="G122" i="5"/>
  <c r="F122" i="5"/>
  <c r="E122" i="5"/>
  <c r="M121" i="5"/>
  <c r="L121" i="5"/>
  <c r="K121" i="5"/>
  <c r="J121" i="5"/>
  <c r="I121" i="5"/>
  <c r="H121" i="5"/>
  <c r="G121" i="5"/>
  <c r="F121" i="5"/>
  <c r="E121" i="5"/>
  <c r="I149" i="5" l="1"/>
  <c r="E106" i="5"/>
  <c r="E105" i="5"/>
  <c r="H109" i="5"/>
  <c r="J98" i="5"/>
  <c r="F108" i="5"/>
  <c r="F109" i="5" s="1"/>
  <c r="G108" i="5"/>
  <c r="G109" i="5" s="1"/>
  <c r="H108" i="5"/>
  <c r="E108" i="5"/>
  <c r="E109" i="5" s="1"/>
  <c r="G97" i="5"/>
  <c r="G96" i="5"/>
  <c r="G95" i="5"/>
  <c r="G94" i="5"/>
  <c r="G98" i="5" s="1"/>
  <c r="D98" i="5"/>
  <c r="E87" i="5"/>
  <c r="G85" i="5"/>
  <c r="F84" i="5"/>
  <c r="F87" i="5" s="1"/>
  <c r="F88" i="5" l="1"/>
  <c r="G84" i="5" s="1"/>
  <c r="G87" i="5" l="1"/>
  <c r="G88" i="5"/>
  <c r="H85" i="5" l="1"/>
  <c r="H88" i="5" s="1"/>
  <c r="F23" i="5" l="1"/>
  <c r="F26" i="5"/>
  <c r="F25" i="5"/>
  <c r="F24" i="5"/>
  <c r="O79" i="5"/>
  <c r="O77" i="5"/>
  <c r="F31" i="6" l="1"/>
  <c r="F29" i="6"/>
  <c r="F28" i="6"/>
  <c r="F27" i="6"/>
  <c r="F26" i="6"/>
  <c r="F30" i="6" s="1"/>
  <c r="F25" i="6"/>
  <c r="F24" i="6"/>
  <c r="I17" i="5"/>
  <c r="H17" i="5"/>
  <c r="G17" i="5"/>
  <c r="I16" i="5"/>
  <c r="H16" i="5"/>
  <c r="G16" i="5"/>
  <c r="I15" i="5"/>
  <c r="H15" i="5"/>
  <c r="G15" i="5"/>
  <c r="I14" i="5"/>
  <c r="H14" i="5"/>
  <c r="G14" i="5"/>
  <c r="I13" i="5"/>
  <c r="H13" i="5"/>
  <c r="G13" i="5"/>
  <c r="I12" i="5"/>
  <c r="H12" i="5"/>
  <c r="G12" i="5"/>
  <c r="I11" i="5"/>
  <c r="H11" i="5"/>
  <c r="G11" i="5"/>
  <c r="E52" i="5"/>
  <c r="G30" i="6"/>
  <c r="K31" i="6"/>
  <c r="H30" i="6"/>
  <c r="I30" i="6"/>
  <c r="K29" i="6"/>
  <c r="K28" i="6"/>
  <c r="K27" i="6"/>
  <c r="K25" i="6"/>
  <c r="K24" i="6"/>
  <c r="I24" i="6"/>
  <c r="I29" i="6"/>
  <c r="I28" i="6"/>
  <c r="I27" i="6"/>
  <c r="J17" i="6"/>
  <c r="J18" i="6" s="1"/>
  <c r="J12" i="6"/>
  <c r="J13" i="6" s="1"/>
  <c r="I13" i="6"/>
  <c r="H13" i="6"/>
  <c r="G13" i="6"/>
  <c r="F13" i="6"/>
  <c r="E13" i="6"/>
  <c r="D13" i="6"/>
  <c r="K14" i="6"/>
  <c r="K15" i="6"/>
  <c r="M77" i="5"/>
  <c r="L77" i="5"/>
  <c r="K77" i="5"/>
  <c r="J77" i="5"/>
  <c r="F27" i="5" s="1"/>
  <c r="F29" i="5" l="1"/>
  <c r="F28" i="5"/>
  <c r="K26" i="6"/>
  <c r="K30" i="6" s="1"/>
  <c r="E11" i="6" l="1"/>
  <c r="F11" i="6"/>
  <c r="G11" i="6"/>
  <c r="H11" i="6"/>
  <c r="I11" i="6"/>
  <c r="D11" i="6"/>
  <c r="E17" i="6"/>
  <c r="F17" i="6"/>
  <c r="G17" i="6"/>
  <c r="H17" i="6"/>
  <c r="I17" i="6"/>
  <c r="D17" i="6"/>
  <c r="E10" i="6"/>
  <c r="F10" i="6"/>
  <c r="G10" i="6"/>
  <c r="H10" i="6"/>
  <c r="H28" i="6" s="1"/>
  <c r="Q77" i="5" s="1"/>
  <c r="I10" i="6"/>
  <c r="R77" i="5" s="1"/>
  <c r="D10" i="6"/>
  <c r="E6" i="6"/>
  <c r="F6" i="6"/>
  <c r="G6" i="6"/>
  <c r="H6" i="6"/>
  <c r="I6" i="6"/>
  <c r="R69" i="5" s="1"/>
  <c r="I24" i="5" s="1"/>
  <c r="E7" i="6"/>
  <c r="F7" i="6"/>
  <c r="G7" i="6"/>
  <c r="H7" i="6"/>
  <c r="I7" i="6"/>
  <c r="I25" i="6" s="1"/>
  <c r="R67" i="5" s="1"/>
  <c r="E8" i="6"/>
  <c r="F8" i="6"/>
  <c r="G8" i="6"/>
  <c r="H8" i="6"/>
  <c r="I8" i="6"/>
  <c r="E9" i="6"/>
  <c r="F9" i="6"/>
  <c r="G9" i="6"/>
  <c r="H9" i="6"/>
  <c r="I9" i="6"/>
  <c r="R72" i="5" s="1"/>
  <c r="I26" i="5" s="1"/>
  <c r="D9" i="6"/>
  <c r="D8" i="6"/>
  <c r="D7" i="6"/>
  <c r="D6" i="6"/>
  <c r="I25" i="5" l="1"/>
  <c r="G25" i="6"/>
  <c r="P67" i="5" s="1"/>
  <c r="H27" i="6"/>
  <c r="Q72" i="5" s="1"/>
  <c r="H26" i="5" s="1"/>
  <c r="G24" i="6"/>
  <c r="P69" i="5" s="1"/>
  <c r="G24" i="5" s="1"/>
  <c r="G29" i="6"/>
  <c r="H25" i="6"/>
  <c r="Q67" i="5" s="1"/>
  <c r="H29" i="6"/>
  <c r="H24" i="6"/>
  <c r="Q69" i="5" s="1"/>
  <c r="H24" i="5" s="1"/>
  <c r="G27" i="6"/>
  <c r="P72" i="5" s="1"/>
  <c r="G26" i="5" s="1"/>
  <c r="F12" i="6"/>
  <c r="H26" i="6"/>
  <c r="Q71" i="5" s="1"/>
  <c r="H23" i="5" s="1"/>
  <c r="G26" i="6"/>
  <c r="P71" i="5" s="1"/>
  <c r="G23" i="5" s="1"/>
  <c r="G28" i="6"/>
  <c r="P77" i="5" s="1"/>
  <c r="G27" i="5" s="1"/>
  <c r="H29" i="5"/>
  <c r="H27" i="5"/>
  <c r="H28" i="5"/>
  <c r="I29" i="5"/>
  <c r="I27" i="5"/>
  <c r="I28" i="5"/>
  <c r="I26" i="6"/>
  <c r="R71" i="5" s="1"/>
  <c r="I23" i="5" s="1"/>
  <c r="E12" i="6"/>
  <c r="E18" i="6" s="1"/>
  <c r="D12" i="6"/>
  <c r="I12" i="6"/>
  <c r="I18" i="6" s="1"/>
  <c r="H12" i="6"/>
  <c r="H18" i="6" s="1"/>
  <c r="G12" i="6"/>
  <c r="G18" i="6" s="1"/>
  <c r="D18" i="6"/>
  <c r="F18" i="6"/>
  <c r="H25" i="5" l="1"/>
  <c r="Q79" i="5"/>
  <c r="H31" i="6" s="1"/>
  <c r="R79" i="5"/>
  <c r="I31" i="6" s="1"/>
  <c r="G25" i="5"/>
  <c r="P79" i="5"/>
  <c r="G31" i="6" s="1"/>
  <c r="G28" i="5"/>
  <c r="G29" i="5"/>
  <c r="W139" i="5" l="1"/>
  <c r="V139" i="5"/>
  <c r="U139" i="5"/>
  <c r="T139" i="5"/>
  <c r="S139" i="5"/>
  <c r="R139" i="5"/>
  <c r="Q139" i="5"/>
  <c r="P139" i="5"/>
  <c r="O139" i="5"/>
  <c r="W138" i="5"/>
  <c r="V138" i="5"/>
  <c r="U138" i="5"/>
  <c r="T138" i="5"/>
  <c r="S138" i="5"/>
  <c r="R138" i="5"/>
  <c r="Q138" i="5"/>
  <c r="P138" i="5"/>
  <c r="O138" i="5"/>
  <c r="W137" i="5"/>
  <c r="V137" i="5"/>
  <c r="U137" i="5"/>
  <c r="T137" i="5"/>
  <c r="S137" i="5"/>
  <c r="R137" i="5"/>
  <c r="Q137" i="5"/>
  <c r="P137" i="5"/>
  <c r="O137" i="5"/>
  <c r="W136" i="5"/>
  <c r="V136" i="5"/>
  <c r="U136" i="5"/>
  <c r="T136" i="5"/>
  <c r="S136" i="5"/>
  <c r="R136" i="5"/>
  <c r="Q136" i="5"/>
  <c r="P136" i="5"/>
  <c r="O136" i="5"/>
  <c r="W135" i="5"/>
  <c r="V135" i="5"/>
  <c r="U135" i="5"/>
  <c r="T135" i="5"/>
  <c r="S135" i="5"/>
  <c r="R135" i="5"/>
  <c r="Q135" i="5"/>
  <c r="P135" i="5"/>
  <c r="O135" i="5"/>
  <c r="W134" i="5"/>
  <c r="V134" i="5"/>
  <c r="U134" i="5"/>
  <c r="T134" i="5"/>
  <c r="S134" i="5"/>
  <c r="R134" i="5"/>
  <c r="Q134" i="5"/>
  <c r="P134" i="5"/>
  <c r="O134" i="5"/>
  <c r="Q132" i="5"/>
  <c r="P132" i="5"/>
  <c r="O133" i="5"/>
  <c r="O132" i="5"/>
  <c r="O131" i="5"/>
  <c r="W133" i="5"/>
  <c r="V133" i="5"/>
  <c r="U133" i="5"/>
  <c r="T133" i="5"/>
  <c r="S133" i="5"/>
  <c r="R133" i="5"/>
  <c r="Q133" i="5"/>
  <c r="P133" i="5"/>
  <c r="W132" i="5"/>
  <c r="V132" i="5"/>
  <c r="U132" i="5"/>
  <c r="T132" i="5"/>
  <c r="S132" i="5"/>
  <c r="R132" i="5"/>
  <c r="W131" i="5"/>
  <c r="V131" i="5"/>
  <c r="U131" i="5"/>
  <c r="T131" i="5"/>
  <c r="S131" i="5"/>
  <c r="R131" i="5"/>
  <c r="Q131" i="5"/>
  <c r="P131" i="5"/>
  <c r="O130" i="5"/>
  <c r="O129" i="5"/>
  <c r="O128" i="5"/>
  <c r="V128" i="5"/>
  <c r="W128" i="5"/>
  <c r="V129" i="5"/>
  <c r="W129" i="5"/>
  <c r="V130" i="5"/>
  <c r="W130" i="5"/>
  <c r="Q128" i="5"/>
  <c r="R128" i="5"/>
  <c r="S128" i="5"/>
  <c r="T128" i="5"/>
  <c r="U128" i="5"/>
  <c r="Q129" i="5"/>
  <c r="R129" i="5"/>
  <c r="S129" i="5"/>
  <c r="T129" i="5"/>
  <c r="U129" i="5"/>
  <c r="Q130" i="5"/>
  <c r="R130" i="5"/>
  <c r="S130" i="5"/>
  <c r="T130" i="5"/>
  <c r="U130" i="5"/>
  <c r="P129" i="5"/>
  <c r="P130" i="5"/>
  <c r="P128" i="5"/>
  <c r="G51" i="5"/>
  <c r="G50" i="5"/>
  <c r="D51" i="5"/>
  <c r="D50" i="5"/>
  <c r="K56" i="5"/>
  <c r="K55" i="5"/>
  <c r="K47" i="5"/>
  <c r="E48" i="5"/>
  <c r="D48" i="5" s="1"/>
  <c r="D46" i="5"/>
  <c r="I46" i="5" s="1"/>
  <c r="I47" i="5"/>
  <c r="H47" i="5"/>
  <c r="D52" i="5" l="1"/>
  <c r="H46" i="5"/>
  <c r="K46" i="5"/>
  <c r="K51" i="5"/>
  <c r="K50" i="5"/>
  <c r="H52" i="5" l="1"/>
  <c r="H48" i="5" s="1"/>
  <c r="G48" i="5" s="1"/>
  <c r="K48" i="5" s="1"/>
  <c r="K45" i="5" l="1"/>
  <c r="H45" i="5"/>
  <c r="I45" i="5"/>
  <c r="G52" i="5"/>
  <c r="K52" i="5" s="1"/>
  <c r="H8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tc={766E2CF4-E506-44E7-9AD5-2C141164FE0D}</author>
    <author>Evans Kibet</author>
  </authors>
  <commentList>
    <comment ref="B88" authorId="0" shapeId="0" xr:uid="{766E2CF4-E506-44E7-9AD5-2C141164FE0D}">
      <text>
        <t xml:space="preserve">[Threaded comment]
Your version of Excel allows you to read this threaded comment; however, any edits to it will get removed if the file is opened in a newer version of Excel. Learn more: https://go.microsoft.com/fwlink/?linkid=870924
Comment:
    OAG and NSDS 
excluded since this does not target HHs
</t>
      </text>
    </comment>
    <comment ref="G138" authorId="1" shapeId="0" xr:uid="{DDB16605-3C8E-46CC-85AA-007B17812791}">
      <text>
        <r>
          <rPr>
            <b/>
            <sz val="9"/>
            <color indexed="81"/>
            <rFont val="Tahoma"/>
            <family val="2"/>
          </rPr>
          <t>Evans Kibet:</t>
        </r>
        <r>
          <rPr>
            <sz val="9"/>
            <color indexed="81"/>
            <rFont val="Tahoma"/>
            <family val="2"/>
          </rPr>
          <t xml:space="preserve">
Achievement as of June 2021</t>
        </r>
      </text>
    </comment>
  </commentList>
</comments>
</file>

<file path=xl/sharedStrings.xml><?xml version="1.0" encoding="utf-8"?>
<sst xmlns="http://schemas.openxmlformats.org/spreadsheetml/2006/main" count="2193" uniqueCount="743">
  <si>
    <t>Please refer to the Smart Guide for advice on completing the various fields in the logframe.</t>
  </si>
  <si>
    <t>Smart Guide</t>
  </si>
  <si>
    <t>PROJECT TITLE: Exiting poverty in Rwanda (EPR)</t>
  </si>
  <si>
    <t>IMPACT</t>
  </si>
  <si>
    <t>Impact Indicator 1</t>
  </si>
  <si>
    <t>Notes</t>
  </si>
  <si>
    <t>Baseline (2017)</t>
  </si>
  <si>
    <t>Milestone 1 (Sep 2020)</t>
  </si>
  <si>
    <t>Milestone 1 (Sep 2021)</t>
  </si>
  <si>
    <t>Milestone 2 (Sep 2022)</t>
  </si>
  <si>
    <t>Milestone 3 (Sep 2023)</t>
  </si>
  <si>
    <t>Milestone 4 (Sep 2024)</t>
  </si>
  <si>
    <t>Milestone 5 (Sep 2025)</t>
  </si>
  <si>
    <t>Target (March 2026)</t>
  </si>
  <si>
    <r>
      <rPr>
        <sz val="10"/>
        <color rgb="FF000000"/>
        <rFont val="Arial"/>
        <family val="2"/>
      </rPr>
      <t xml:space="preserve">Extreme poverty eradicated and poverty levels reduced.
</t>
    </r>
    <r>
      <rPr>
        <strike/>
        <sz val="10"/>
        <color rgb="FF000000"/>
        <rFont val="Arial"/>
        <family val="2"/>
      </rPr>
      <t xml:space="preserve">
Extreme poverty eradicated and poverty levels reduced for VUP participants 
</t>
    </r>
  </si>
  <si>
    <t>Extreme poverty incidence of VUP participants</t>
  </si>
  <si>
    <t>For the planned figures, this is modelled based on EICV5, using assumptions about programme scale-up and targeting.</t>
  </si>
  <si>
    <t>Planned (total, men, women)</t>
  </si>
  <si>
    <t>Disaggregated by gender of household head or main recipient, disability status and by SP instrument</t>
  </si>
  <si>
    <t>Targeting at baseline and for 2020-21 is based on existing targeting using Ubudehe; for 2021-22 it assumes a switch to the PMT</t>
  </si>
  <si>
    <t>Direct Support</t>
  </si>
  <si>
    <t>Classic Public Works</t>
  </si>
  <si>
    <t>Assumes COVID impacts on poverty 2020-2022 (using the early recovery scenaraio for 2020-21 and then the late recovery scenario for 2021-22 from the COVID impacts analysis, but then not assuming any growth scenario 2023 onwards.  Further analysis would be a good idea to test some growth scenarios and the potential impacts on VUP client poverty incidence.</t>
  </si>
  <si>
    <t>Expanded Public Works</t>
  </si>
  <si>
    <t>NSDS</t>
  </si>
  <si>
    <t>Note that poverty incidence rises for public works , but this reflects tighter targeting as the programme scales down, so the starting level of poverty is actually higher with fewer clients.  This would in fact be a positive achievement for the programme, as it would reflect improvements in targeting.</t>
  </si>
  <si>
    <t>Old Age Grant</t>
  </si>
  <si>
    <t>N/A</t>
  </si>
  <si>
    <t>Disability Grant</t>
  </si>
  <si>
    <t>Graduation</t>
  </si>
  <si>
    <t>Achieved (total, men, women)</t>
  </si>
  <si>
    <t xml:space="preserve">Source:  </t>
  </si>
  <si>
    <r>
      <t xml:space="preserve">Planned numbers (baseline and targets) are modelled using EICV5. </t>
    </r>
    <r>
      <rPr>
        <b/>
        <sz val="10"/>
        <rFont val="Arial"/>
        <family val="2"/>
      </rPr>
      <t>Unlikely to be able to measure actuals until EICV7 data is available, for 2023-24 or after.</t>
    </r>
  </si>
  <si>
    <r>
      <rPr>
        <sz val="10"/>
        <color rgb="FFFF0000"/>
        <rFont val="Arial"/>
        <family val="2"/>
      </rPr>
      <t>[SUGGESTED REPLACEMENT SEPT 2025]</t>
    </r>
    <r>
      <rPr>
        <b/>
        <sz val="10"/>
        <color rgb="FFFF0000"/>
        <rFont val="Arial"/>
        <family val="2"/>
      </rPr>
      <t xml:space="preserve">: </t>
    </r>
    <r>
      <rPr>
        <sz val="10"/>
        <rFont val="Arial"/>
        <family val="2"/>
      </rPr>
      <t>National extreme poverty rate
Disaggregation: By male and female headed households. By households that do/do not include a person with a disability (if feasible)</t>
    </r>
  </si>
  <si>
    <r>
      <rPr>
        <b/>
        <sz val="10"/>
        <rFont val="Arial"/>
        <family val="2"/>
      </rPr>
      <t>Methodology</t>
    </r>
    <r>
      <rPr>
        <sz val="10"/>
        <rFont val="Arial"/>
        <family val="2"/>
      </rPr>
      <t xml:space="preserve">: Official GoR measure in published reports. Use GoR targets.
</t>
    </r>
  </si>
  <si>
    <t>11.3% per EICV5 (restated)</t>
  </si>
  <si>
    <t>No revision of this target until EICV8</t>
  </si>
  <si>
    <r>
      <t xml:space="preserve">5.4% of HHs in extreme poverty, </t>
    </r>
    <r>
      <rPr>
        <i/>
        <sz val="10"/>
        <color rgb="FF0070C0"/>
        <rFont val="Arial"/>
        <family val="2"/>
      </rPr>
      <t>(no gender disaggregation in EICV7)</t>
    </r>
  </si>
  <si>
    <t>Source:</t>
  </si>
  <si>
    <t>EICV7 Government of Rwanda report (2025)</t>
  </si>
  <si>
    <t>Impact Indicator 2</t>
  </si>
  <si>
    <t>Baseline</t>
  </si>
  <si>
    <t>Milestone 1 (Sep 2023)</t>
  </si>
  <si>
    <t>Extreme poverty gap of VUP participants</t>
  </si>
  <si>
    <t>Same assumptions as Indicator 1</t>
  </si>
  <si>
    <t>Similar interpretations on the worsening of the poverty gap for public works as indicator 1.</t>
  </si>
  <si>
    <t>Source</t>
  </si>
  <si>
    <t>Planned numbers (baseline and targets) are modelled using EICV5. Unlikely to be able to measure actuals until EICV7 data is available, for 2023-24 or after.</t>
  </si>
  <si>
    <r>
      <rPr>
        <sz val="10"/>
        <color rgb="FFFF0000"/>
        <rFont val="Arial"/>
        <family val="2"/>
      </rPr>
      <t>[SUGGESTED REPLACEMENT SEPT 2025]</t>
    </r>
    <r>
      <rPr>
        <sz val="10"/>
        <rFont val="Arial"/>
        <family val="2"/>
      </rPr>
      <t>: National  poverty rate
Disaggregation: By male and female headed households. By households that do/.do not include a person with a disability (if feasible)</t>
    </r>
  </si>
  <si>
    <r>
      <rPr>
        <b/>
        <sz val="10"/>
        <rFont val="Arial"/>
        <family val="2"/>
      </rPr>
      <t>Methodology</t>
    </r>
    <r>
      <rPr>
        <sz val="10"/>
        <rFont val="Arial"/>
        <family val="2"/>
      </rPr>
      <t xml:space="preserve">: 
Official GoR measure in published reports. Use GoR targets.
</t>
    </r>
  </si>
  <si>
    <t>39.4% per EICV5 (restated)</t>
  </si>
  <si>
    <t>27.4% of HHs in poverty, 24.9% male; 25.4% female</t>
  </si>
  <si>
    <t>Impact Indicator 3</t>
  </si>
  <si>
    <t>Baseline 2020</t>
  </si>
  <si>
    <t>Milestone 1 (Sep 2022)</t>
  </si>
  <si>
    <t>Milestone 2 (Sep 2024)</t>
  </si>
  <si>
    <t>Number of households participating in the graduation component who graduate and % who remain ‘graduated’ for at least 1 year, disaggregated by gender of the household head/main recipient.</t>
  </si>
  <si>
    <t>Number of households graduating</t>
  </si>
  <si>
    <t>Targets will be set based on environments which will sustain graduation and the households with the capacity to graduate</t>
  </si>
  <si>
    <t xml:space="preserve">TBD following adoption of the revised  graduation strategy </t>
  </si>
  <si>
    <t xml:space="preserve">N/A. TBD following adoption of the revised  graduation strategy </t>
  </si>
  <si>
    <t xml:space="preserve">Effective graduation strategy is in place which gives targeted households in poverty the best chance of leaving poverty on a sustainable basis </t>
  </si>
  <si>
    <t>% remaining graduated for more than 1 year</t>
  </si>
  <si>
    <t>NB: graduation now modelled as separate programme so dropped disaggregation by programme component in new definition</t>
  </si>
  <si>
    <t>Achieved</t>
  </si>
  <si>
    <t>MEIS</t>
  </si>
  <si>
    <r>
      <rPr>
        <sz val="10"/>
        <color rgb="FFFF0000"/>
        <rFont val="Arial"/>
        <family val="2"/>
      </rPr>
      <t>[SUGGESTED REPLACEMENT SEPT 2025]:</t>
    </r>
    <r>
      <rPr>
        <sz val="10"/>
        <rFont val="Arial"/>
        <family val="2"/>
      </rPr>
      <t xml:space="preserve"> Percentage (%) of households experiencing at least moderate food insecurity. 
No disaggregations</t>
    </r>
  </si>
  <si>
    <r>
      <rPr>
        <b/>
        <sz val="10"/>
        <rFont val="Arial"/>
        <family val="2"/>
      </rPr>
      <t>Methodology</t>
    </r>
    <r>
      <rPr>
        <sz val="10"/>
        <rFont val="Arial"/>
        <family val="2"/>
      </rPr>
      <t>: 
The Comprehensive Food Security and Vulnerability Assessment (CFSVA) is the main source of data on food security.</t>
    </r>
  </si>
  <si>
    <t>&lt;19%</t>
  </si>
  <si>
    <t>No revision of this target until next CFSVA</t>
  </si>
  <si>
    <t>17% of household are food insecure (CFSVA 2024)</t>
  </si>
  <si>
    <r>
      <rPr>
        <b/>
        <sz val="10"/>
        <rFont val="Arial"/>
        <family val="2"/>
      </rPr>
      <t>Sourc</t>
    </r>
    <r>
      <rPr>
        <sz val="10"/>
        <rFont val="Arial"/>
        <family val="2"/>
      </rPr>
      <t>e</t>
    </r>
  </si>
  <si>
    <t>The Comprehensive Food Security and Vulnerability Analysis (CFSVA)</t>
  </si>
  <si>
    <t>OUTCOME 1</t>
  </si>
  <si>
    <t>Outcome Indicator 1</t>
  </si>
  <si>
    <t>Milestone 2 (Sep 2021)</t>
  </si>
  <si>
    <t>Milestone 3 (Sep 2022)</t>
  </si>
  <si>
    <t>Milestone 4 (Sep 2023)</t>
  </si>
  <si>
    <t>Milestone 5 (Sep 2024)</t>
  </si>
  <si>
    <t>Milestone 6 (June 2025)</t>
  </si>
  <si>
    <t>Assumptions (Outcome to Impact)</t>
  </si>
  <si>
    <t>An effective and sustainable social protection system built, which ensures basic income security and access to essential services, promotes sustainable graduation from poverty, and enhances resilience of vulnerable, men, women and children</t>
  </si>
  <si>
    <r>
      <rPr>
        <sz val="10"/>
        <color rgb="FFFF0000"/>
        <rFont val="Arial"/>
        <family val="2"/>
      </rPr>
      <t>[SUGGESTED REPLACEMENT SEPT 2025]</t>
    </r>
    <r>
      <rPr>
        <b/>
        <sz val="10"/>
        <color rgb="FFFF0000"/>
        <rFont val="Arial"/>
        <family val="2"/>
      </rPr>
      <t>:</t>
    </r>
    <r>
      <rPr>
        <sz val="10"/>
        <rFont val="Arial"/>
        <family val="2"/>
      </rPr>
      <t xml:space="preserve"> Percentage (%) of key vulnerable groups benefiting from safety nets or lifecycle grants
</t>
    </r>
    <r>
      <rPr>
        <sz val="10"/>
        <color theme="9" tint="-0.249977111117893"/>
        <rFont val="Arial"/>
        <family val="2"/>
      </rPr>
      <t>Disaggregation by:
(a)	Children living in poverty
(b)	Poor older people
(c)	Poor people with disabilities
(d)	All members of poor households (disaggregated by sex of HHH)</t>
    </r>
  </si>
  <si>
    <t>Vulnerable groups defined as the poorest households (numerator # people receiving SN or LG and the denominator being # people in poorest 27.4%).</t>
  </si>
  <si>
    <t>Not agreed</t>
  </si>
  <si>
    <t>MEIS &amp; Population census</t>
  </si>
  <si>
    <t>Methodology</t>
  </si>
  <si>
    <t>Outcome Indicator 2</t>
  </si>
  <si>
    <t>Individual resilience: Average asset index of VUP clients</t>
  </si>
  <si>
    <t>Average Tropical Livestock Units of clients having participated in a programme for at least 2 years</t>
  </si>
  <si>
    <t>Planned</t>
  </si>
  <si>
    <t xml:space="preserve">1. Enhanced resilience of vulnerable people is an important enabler of graduation from extreme poverty and poverty
2. Vulnerable women, men and children receiving VUP support are poor or extremely poor
3. All extremely poor rural people receive assistance which enables them to ‘graduate’
4. Non-VUP complementary support helps extreme poor and poor people to enhance their poverty status
5. Graduation of extremely poor people is sustainable
6. People outside VUP do not become extremely poor
7. A proportion of poor recipients of VUP support are able to become non-poor
8. Non-programme factors do not constrain eradication of extreme poverty or reduction of poverty levels </t>
  </si>
  <si>
    <t>Modeled using EICV5, using assumptions around investment effects in all programmes.  Assumes there is a cumulative effect for programmes with continuous enrolment (as evidenced by the 2017 Impact Evaluation for DS &amp; PW and the wider literature).  Assumes considerably higher effects for Graduation, starting from a lower base</t>
  </si>
  <si>
    <t>Effects not seen for OAG or DG because transfer values are likely too low to trigger investment effects</t>
  </si>
  <si>
    <t>Disaggregated by SP instrument, sex of household head/main recipient</t>
  </si>
  <si>
    <t>NB: I'd like to do more work on this to also include other measures, like savings or an overall asset index.</t>
  </si>
  <si>
    <t>Source:  MEIS and EICV. Unlikely to be able to measure actuals until EICV7 data is available, for 2023-24 or after.</t>
  </si>
  <si>
    <r>
      <rPr>
        <sz val="10"/>
        <color rgb="FFFF0000"/>
        <rFont val="Arial"/>
        <family val="2"/>
      </rPr>
      <t>[SUGGESTED REPLACEMENT SEPT 2025]</t>
    </r>
    <r>
      <rPr>
        <b/>
        <sz val="10"/>
        <color rgb="FFFF0000"/>
        <rFont val="Arial"/>
        <family val="2"/>
      </rPr>
      <t xml:space="preserve">: </t>
    </r>
    <r>
      <rPr>
        <sz val="10"/>
        <rFont val="Arial"/>
        <family val="2"/>
      </rPr>
      <t xml:space="preserve">Average VUP benefit value as a % of the poverty line
Disaggregate by VUP component: 
a) Old Age Grant
b) Disability Grant
c) Expanded Public Works
d) Classic Public Works
e) Direct Support
f) Nutrition Sensitive Direct Support </t>
    </r>
  </si>
  <si>
    <t>20% average</t>
  </si>
  <si>
    <t>TBC</t>
  </si>
  <si>
    <t>OAG</t>
  </si>
  <si>
    <t>DG</t>
  </si>
  <si>
    <t>ePW</t>
  </si>
  <si>
    <t>ePWs-HBECD</t>
  </si>
  <si>
    <t>cPW</t>
  </si>
  <si>
    <t>DS-Disability</t>
  </si>
  <si>
    <t>DS-non disability</t>
  </si>
  <si>
    <r>
      <rPr>
        <b/>
        <sz val="10"/>
        <rFont val="Arial"/>
        <family val="2"/>
      </rPr>
      <t xml:space="preserve">Source: </t>
    </r>
    <r>
      <rPr>
        <sz val="10"/>
        <rFont val="Arial"/>
        <family val="2"/>
      </rPr>
      <t xml:space="preserve"> </t>
    </r>
  </si>
  <si>
    <t xml:space="preserve">MEIS </t>
  </si>
  <si>
    <t>Baseline (2015)</t>
  </si>
  <si>
    <t>Not NSDS</t>
  </si>
  <si>
    <t>Achieved - NSDS</t>
  </si>
  <si>
    <t>Achieved - Non-NSDS</t>
  </si>
  <si>
    <t xml:space="preserve">Source: DHS 2015 for Baseline, planned milestones based on DHS 2019/20 - the next DHS will happen in 24/25 - where we will be able to measure actuals. </t>
  </si>
  <si>
    <t>Methodology:</t>
  </si>
  <si>
    <t xml:space="preserve"> Data to be exported from MEIS (as LODA reports to FCDO only include information about FCDO-paid for beneficiaries and exclude government and WB-funded beneficiaries).
Then take the average figure and divide by poverty line amount.</t>
  </si>
  <si>
    <t>Outcome Indicator 3</t>
  </si>
  <si>
    <t>Milestone 6 (Sep 2025)</t>
  </si>
  <si>
    <t>System resilience (as demonstrated by improvements in key domains such as, use of evidence in policy and programming,  sector coordination, governance and leadership, staff capacity and skills, monitoring evaluation and learning.)</t>
  </si>
  <si>
    <t>TBD during Institutional Assessment/Reform Plan</t>
  </si>
  <si>
    <t>This indicator was not part of mobilisation logframe and milestone for 2020 therefore not applicable</t>
  </si>
  <si>
    <t xml:space="preserve"> Institutional Assessment/Reform Plan presented to Government</t>
  </si>
  <si>
    <t>TBD following Institutional Assessment, but may include:
Sector wide planning and budgeting for social protection is informed by comprehensive, accurate and timely reporting and evaluation of SP results at all levels up to SWG</t>
  </si>
  <si>
    <t>Proposals for a review of the structure and operating guidelines for Sector Working Group General Forum, Learning Group and Sub Committees</t>
  </si>
  <si>
    <t>Revised Sector Strategic Plan (2024-29) commits the sector to strengthen its M&amp;E systems so that budgeting for the social protection sector is informed by comprehensive, accurate and timely reporting and evaluation of SP results at all levels up to SWG</t>
  </si>
  <si>
    <t xml:space="preserve">Key decision makers use annual sector wide planning to inform resource allocation and coherence across the sector. </t>
  </si>
  <si>
    <t>Indicator wording and milestones will be further developed and finalised after the Insitutional Assessment and included in the institutional reform plan monitoring</t>
  </si>
  <si>
    <t>Source: MINALOC Institutional Reform Plan Monitoring in DLI Annual report</t>
  </si>
  <si>
    <r>
      <rPr>
        <sz val="10"/>
        <color rgb="FFFF0000"/>
        <rFont val="Arial"/>
        <family val="2"/>
      </rPr>
      <t>[SUGGESTED REPLACEMENT SEPT 2025]:</t>
    </r>
    <r>
      <rPr>
        <sz val="10"/>
        <rFont val="Arial"/>
        <family val="2"/>
      </rPr>
      <t xml:space="preserve"> Total expenditure on social protection (excluding health) as % of GDP</t>
    </r>
  </si>
  <si>
    <r>
      <rPr>
        <b/>
        <sz val="10"/>
        <rFont val="Arial"/>
        <family val="2"/>
      </rPr>
      <t>Methodology:</t>
    </r>
    <r>
      <rPr>
        <sz val="10"/>
        <rFont val="Arial"/>
        <family val="2"/>
      </rPr>
      <t xml:space="preserve">
This indicator would cover allocations to Social Protection from GoR resources, including general taxation and loans (but not grants) and excluding expenditure on health, taken from BLJSR per MINECOFIN reports. GDP taken from NISR. See details in VUP Data tab.</t>
    </r>
  </si>
  <si>
    <t>0.6% (FY19/20)</t>
  </si>
  <si>
    <t>1.36% (FY 20/21)</t>
  </si>
  <si>
    <t>1.15% (FY21/22)</t>
  </si>
  <si>
    <t>1.00% (FY22/23)</t>
  </si>
  <si>
    <t>0.84% (FY23/24)</t>
  </si>
  <si>
    <t xml:space="preserve">  NISR for GDP, BLJSR for GoR expenditure</t>
  </si>
  <si>
    <t>OUTPUT 1</t>
  </si>
  <si>
    <t>Output Indicator 1.1</t>
  </si>
  <si>
    <t xml:space="preserve">Target (March 2026) </t>
  </si>
  <si>
    <t>Assumptions (Output to Outcome)</t>
  </si>
  <si>
    <t>Sustainable institutional capacity to deliver effective social protection enhanced</t>
  </si>
  <si>
    <t>Capacity Strengthening Plan developed and implemented according to agreed timetable.</t>
  </si>
  <si>
    <t>Methodology: MINALOC / LODA Annual/Quarterly reports</t>
  </si>
  <si>
    <t>None</t>
  </si>
  <si>
    <t>This indicator was not part of mobilisation logframe and milestone for 2020 therefore not applicable.</t>
  </si>
  <si>
    <t>Institutional assessment is planned and under implementation</t>
  </si>
  <si>
    <t xml:space="preserve">Institutional assessment  and institutional reform plan completed
</t>
  </si>
  <si>
    <t>Institutional capacity assessment and institutional development plan completed</t>
  </si>
  <si>
    <t>Implementation targets as per management response to institutional reform plan</t>
  </si>
  <si>
    <t>Implementation targets as per management response to institutional reform plan.</t>
  </si>
  <si>
    <t>MINALOC/ LODA HR management upgrade completed (as set out in management response to reform plan)</t>
  </si>
  <si>
    <t xml:space="preserve">1. Enhanced institutional capacities are sufficient to enable effective management of SP in Rwanda 
2. Access to core transfers is sufficient to contribute to resilience of vulnerable people
3. Systems for SRSP are applied and reduce the negative effects of shocks on resilience of vulnerable people
4. Access to improved livelihood support services enhances resilience of recipient VUP clients
5. EPR and SP-SSP strategy is effective at building resilience
6. Non-programme factors do not constrain resilience of vulnerable women, men and children
7. Improvements in SP systems are resilient
</t>
  </si>
  <si>
    <t>TOR for capacity assessment completed.
Assessment is underway and will be completed by the end of October 2021 (following agreed extension to Inception Phase of TA Facility).</t>
  </si>
  <si>
    <t>Priority trainings held as planned.  See DLI result for Organisational Development (due 17. October 2025)</t>
  </si>
  <si>
    <t>MINALOC, DLI annual reporting</t>
  </si>
  <si>
    <t>Output Indicator 1.2</t>
  </si>
  <si>
    <t>The SWG meets regularly and is an effective forum for coordination, planning, and mutual accountability</t>
  </si>
  <si>
    <t>SWG and sub-committee structure is operational, meets quarterly and is documented.</t>
  </si>
  <si>
    <t>Sector wide planning meeting sets the sector priorities for the next fiscal year/budget policy meeting(s)</t>
  </si>
  <si>
    <t xml:space="preserve">Sector wide planning meeting sets the sector priorities for the next fiscal year/budget
Sector wide discussion on the priorities for NST2 and SPSSP2
</t>
  </si>
  <si>
    <t xml:space="preserve">NST2 and SPSSP2 are presented to the SWG and approved
Capacity building programme for the SWG implemented according to plan including strengthened M&amp;E systems  </t>
  </si>
  <si>
    <t xml:space="preserve">Capacity building programme for the SWG implemented according to plan  </t>
  </si>
  <si>
    <t>MINALOC effectively leads the SWG by holding regular meetings which result in evidence based policy making and decision making</t>
  </si>
  <si>
    <t>The SWG structure is now operational and has met regularly in the review period (all meetings have been documented with actions)</t>
  </si>
  <si>
    <t>SWG reports and minutes</t>
  </si>
  <si>
    <r>
      <rPr>
        <sz val="10"/>
        <color rgb="FFFF0000"/>
        <rFont val="Arial"/>
        <family val="2"/>
      </rPr>
      <t>[SUGGESTED REPLACEMENT SEPT 2025]:</t>
    </r>
    <r>
      <rPr>
        <b/>
        <sz val="10"/>
        <color rgb="FFFF0000"/>
        <rFont val="Arial"/>
        <family val="2"/>
      </rPr>
      <t xml:space="preserve"> </t>
    </r>
    <r>
      <rPr>
        <sz val="10"/>
        <rFont val="Arial"/>
        <family val="2"/>
      </rPr>
      <t>The SWG is an effective forum for coordination, planning and mutual accountability in the social protection sector.</t>
    </r>
  </si>
  <si>
    <t>Methodology: SWG reports and minutes (MINALOC) (six-monthly for SWG).
There is a quantitative and qualitative element.
For the quantitative element calculate “according to agreed timetables” use the formula:
Number of SWG and SWG committee meetings that take place during the FY and are minuted)/(number that are scheduled to take place according to agreed timetables.
For the qualitative element (effectiveness), collect feedback from all stakeholders as part of FCDO annual review.</t>
  </si>
  <si>
    <t>Forward &amp; Backward Looking JSRs held.  Leadership Committee meetings held x 2.  Subcommittee meetings held x 3</t>
  </si>
  <si>
    <t>Meetings held as per the target.  New manual drafted for the Leadership Committee. Subcommittees reformed and repopulated.   See DLI result for Organisational Development</t>
  </si>
  <si>
    <t>SWG reports and minutes / DLI results for Org. Development</t>
  </si>
  <si>
    <t>IMPACT WEIGHTING (20%)</t>
  </si>
  <si>
    <t>Output Indicator 1.3</t>
  </si>
  <si>
    <r>
      <rPr>
        <sz val="10"/>
        <color rgb="FFFF0000"/>
        <rFont val="Arial"/>
        <family val="2"/>
      </rPr>
      <t xml:space="preserve">[SUGGESTED REPLACEMENT SEPT 2025]: </t>
    </r>
    <r>
      <rPr>
        <sz val="10"/>
        <rFont val="Arial"/>
        <family val="2"/>
      </rPr>
      <t xml:space="preserve"> Annual training on VUP policies and standard operating procedures provided to sub-national staff</t>
    </r>
  </si>
  <si>
    <t>Methodology: Count number of trainings completed per project documentations, including distance learning, attendance lists etc.</t>
  </si>
  <si>
    <t>10 trainings completed (of which ToTs)
10,000 people reached
(vs Training Framework plan - TBC</t>
  </si>
  <si>
    <t># trainings completed (of which ToTs)
# distance learnings
# people reached
(vs Training Framework plan - TBC)</t>
  </si>
  <si>
    <t>Training framework document approved, LODA Training Committee constituted.  19 people trained in Capacity Building Skills.
20,885 people trained by LODA over 24 training sessions (See Output 1 Indicator Data tab).
See DLI result for Organisational Development (due 17. October 2025)</t>
  </si>
  <si>
    <t>Training reports / DLI reporting</t>
  </si>
  <si>
    <t>Output Indicator 1.4</t>
  </si>
  <si>
    <t>Milestone 5 (June 2025)</t>
  </si>
  <si>
    <r>
      <rPr>
        <sz val="10"/>
        <color rgb="FFFF0000"/>
        <rFont val="Arial"/>
        <family val="2"/>
      </rPr>
      <t>[SUGGESTED REPLACEMENT SEPT 2025]:</t>
    </r>
    <r>
      <rPr>
        <b/>
        <sz val="10"/>
        <color rgb="FFFF0000"/>
        <rFont val="Arial"/>
        <family val="2"/>
      </rPr>
      <t xml:space="preserve"> </t>
    </r>
    <r>
      <rPr>
        <sz val="10"/>
        <rFont val="Arial"/>
        <family val="2"/>
      </rPr>
      <t xml:space="preserve"> Monthly reports are produced from the MEIS for each VUP component (stored in the monthly archive) and are used to manage VUP. </t>
    </r>
  </si>
  <si>
    <t>Methodology: Qualitative data sources used to determine the extent to which these reports are used for the active management of the VUP and to support LODA’s routine formal institutional reporting.</t>
  </si>
  <si>
    <t xml:space="preserve">- 80% of reports archived and utilisation within LODA-EPR reporting
- 4 LODA quarterly reports produced
- 4 FCDO Narrative quarterly reports produced </t>
  </si>
  <si>
    <t xml:space="preserve">- 100% of reports archived and utilisation within LODA-EPR reporting
- 4 LODA quarterly reports produced 
- 4 FCDO Narrative quarterly reports produced </t>
  </si>
  <si>
    <t>100% of reports archived and utilised within LODA - EPR Reporting 
All LODA quarterly and narrative reports produced.</t>
  </si>
  <si>
    <t>MEIS / Reports</t>
  </si>
  <si>
    <t>OUTPUT 2</t>
  </si>
  <si>
    <t>Output Indicator 2.1</t>
  </si>
  <si>
    <r>
      <rPr>
        <strike/>
        <sz val="10"/>
        <rFont val="Arial"/>
        <family val="2"/>
      </rPr>
      <t>Access by selected vulnerable groups to more effective and new core social security instruments enhanced</t>
    </r>
    <r>
      <rPr>
        <sz val="10"/>
        <rFont val="Arial"/>
      </rPr>
      <t xml:space="preserve">
Increased access by selected vulnerable groups to more effective and new core social protection instruments</t>
    </r>
  </si>
  <si>
    <t>Policy reforms are developed and implemented according to Plan</t>
  </si>
  <si>
    <t>Policy reforms on disability grant and older persons grant are included in VUP updated programme design document. Draft graduation strategy sent to State Minister for onward transmission to Cabinet</t>
  </si>
  <si>
    <t>Policy innovations plan developed and presented to Government (to be informed by the approval of the Revised Graduation Strategy and VUP programme Document by Cabinet)proval from Cabinet)</t>
  </si>
  <si>
    <t xml:space="preserve">Policy innovations plan approved, targets established and included in FY2023/24 budget
</t>
  </si>
  <si>
    <t>Policy innovation reform plan evaluated, new targets established for NST2 and next generation SPSSP</t>
  </si>
  <si>
    <t>‘TBD as part of policy innovation reform plan and associated evaluation’.</t>
  </si>
  <si>
    <t>VUP programme document includes individual disability, old age and child grants (not yet approved by cabinet).
Graduation strategy reviewed by SWG and submitted to Minister of State for Social Affairs (not yet approved by cabinet).</t>
  </si>
  <si>
    <t>Milestones Match exactly to DLIs -- these combine the two Policy Reform DLIs</t>
  </si>
  <si>
    <t>Output Indicator 2.2</t>
  </si>
  <si>
    <t>Number of clients of new policy innovation instruments, such as old age, disability, SRSP, or graduation, and % of eligible people who are clients, disaggregated by SP instrument, age (children 0-5; 5-18; and adults), gender and disability status</t>
  </si>
  <si>
    <t>Innovation Plan includes a costing model for policy innovations
 (to be informed by the approval of the Revised Graduation Strategy and VUP programme Document by Cabinet)</t>
  </si>
  <si>
    <t>Methodology and modelling for selecting number of new clients of new policy innovation instruments approved within design documents and manuals. 
Milestones/target number of clients for new policy innovation instruments, such as old age, disability, SRSP or graduation established.</t>
  </si>
  <si>
    <t>Disability Grant 79,091   Old Age Grant 62,899         Graduation Safety Nets 43,311 + Cohort 2 29,672</t>
  </si>
  <si>
    <t>TBD in Yr 4</t>
  </si>
  <si>
    <t>TBD</t>
  </si>
  <si>
    <t>Increased access by selected vulnerable groups to more effective and new core social protection instruments.</t>
  </si>
  <si>
    <t xml:space="preserve">
Data disaggregated by:
a) scheme (OAG, DG, DS (both types), ePW and cPW); 
b) sex of direct beneficiary; 
c) Disability status</t>
  </si>
  <si>
    <t>Methodology: Mean number of households/individuals enrolled and paid per month across the FY. The number might vary slightly across the year, so it is important to clarify how it will be calculated. It should be cumulative, so if one household leaves and another joins part way through the year, they should not both be counted.
MEIS records every house which received funds from each component.</t>
  </si>
  <si>
    <t>1.3 million</t>
  </si>
  <si>
    <t>MEIS data</t>
  </si>
  <si>
    <t>Output Indicator 2.3</t>
  </si>
  <si>
    <t>Milestone 1 (June 2020)</t>
  </si>
  <si>
    <t>Milestone 2 (June 2021)</t>
  </si>
  <si>
    <t>Milestone 3 (June 2022)</t>
  </si>
  <si>
    <t>Milestone 4 (June 2023)</t>
  </si>
  <si>
    <t>Milestone 5 (June 2024)</t>
  </si>
  <si>
    <t>Number of clients of existing instruments and % of eligible people who are clients, disaggregated by SP instrument, age (children 0-5; 5-18), gender and disability status</t>
  </si>
  <si>
    <t>Number of clients total</t>
  </si>
  <si>
    <t>Climate Sensitive Public Works - 16,798 Households;
Expanded Public Works - 1,559 Households
Expanded Direct Support - 20,770 Households</t>
  </si>
  <si>
    <t>Climate Sensitive Public Works - 30,000 Households;
Expanded Public Works - 12,000 Households
Expanded Direct Support - 20,857 Households (40,000 for duration of programme)
NSDS - 5,135 Beneficiaries</t>
  </si>
  <si>
    <t>Climate Sensitive Public Works - 5,215 Households;
Expanded Public Works - 55,214 Households
Expanded Direct Support - 20,770 Households (40,000 for duration of programme)
NSDS - 47,736 Beneficiaries</t>
  </si>
  <si>
    <t>TARGET STILL TO BE RE-ESTIMATED NOW BUDGET IS FINAL
Climate Sensitive Public Works -  X Households;
Expanded Public Works - X Households
Expanded Direct Support - X Households (40,000 for duration of programme)
NSDS - X Beneficiaries</t>
  </si>
  <si>
    <t>The % of eligible covered is established using the Social Registry resulting in lower inclusion and exclusion errors
Funding for existing grants is superseded by funding for policy innovation – including categorical grants under indicator 2.2 - new targets will be established when the Government's approach to categorical grants is clarified</t>
  </si>
  <si>
    <t>Funding for existing grants is superseded by funding for policy innovation – including categorical grants under indicator 2.2 - new targets will be established when the Government's approach to categorical grants is clarified</t>
  </si>
  <si>
    <t>Categorical lifycle grants for at least older persons, disability and children are established and operational</t>
  </si>
  <si>
    <t>Climate Sensitive Public Works - 10,968 HHs (5,166 Female Headed HHs and 5,892 Male Headed HHs);
Expanded Public Works - 3,836 (2,799 Female headed and 1,037 Male headed HHs)
Expanded Direct Support - 20,857 HHs (11,962 Female headed and 8,895 Male headed HHs)</t>
  </si>
  <si>
    <t>Climate Sensitive Public Works 37,736 HHs (16,804 FHHHs and 20,932 MHHHs)
Expanded Public Works 54,568 HHs ( 43,255 FHHHs and 14,729 MHHHs were employed)
Expanded Direct Support - 20,857 HHs (11,962 FHHHs and 8,895 MHHHs);
NSDS - 5,135 beneficiaries reached (3,642 - children&lt;2years; 1,493 - pregnant women)</t>
  </si>
  <si>
    <t>NSDS numbers will be used for Nutrition indicator "Number of children under 5, women (of childbearing age) and adolescent girls reached by DFID through nutrition-related interventions"</t>
  </si>
  <si>
    <t>Source  LODA Annual Reports from MEIS</t>
  </si>
  <si>
    <t>IMPACT WEIGHTING (30)</t>
  </si>
  <si>
    <t>Percentage of VUP payments made on time to participants</t>
  </si>
  <si>
    <t>Methodology: Obtain information from MEIS / LODA Reports.</t>
  </si>
  <si>
    <t xml:space="preserve">90% of payments made on time </t>
  </si>
  <si>
    <t>LODA REPORTS: 
DS &amp; OAG - 91.1%
ePW (both) - 97%
cPW - 91%</t>
  </si>
  <si>
    <t>MEIS / LODA reports</t>
  </si>
  <si>
    <t>% of VUP clients receiving their  entitlement on time</t>
  </si>
  <si>
    <t>Classic Public Work - 80%
Expanded Public Works - 80%
Direct Support - 80%
NSDS - N/A</t>
  </si>
  <si>
    <t>"On time payment" redfined to be the date on which payment is due
CPW, EPW and DS - all achieve 95%</t>
  </si>
  <si>
    <t>100% of payments completed on time</t>
  </si>
  <si>
    <t>95-100% of VUP clients receive timely payments</t>
  </si>
  <si>
    <t>All targeting and payments completed on time</t>
  </si>
  <si>
    <t>Classic Public Work - 91%
Expanded Public Works - 99%
Direct Support - 93%
NSDS - N/A</t>
  </si>
  <si>
    <t xml:space="preserve">Classic public works 98%
Expanded public works stands at 98.2% 
Direct Support 100%. </t>
  </si>
  <si>
    <t xml:space="preserve">Classic Public Work - 97%
Expanded Public Works - 95%
Direct Support - 98%
</t>
  </si>
  <si>
    <t>MEIS; LODA Narrative Reports; Annual Review Reports</t>
  </si>
  <si>
    <t>Milestone 3 (June  2022)</t>
  </si>
  <si>
    <t>Milestone 4 (June  2023)</t>
  </si>
  <si>
    <t>Milestone 6 (June  2025)</t>
  </si>
  <si>
    <t>OUTPUT 3</t>
  </si>
  <si>
    <t>Output Indicator 3.1</t>
  </si>
  <si>
    <t>Systems for shock-responsive social protection established</t>
  </si>
  <si>
    <t>SRSP system is developed and implemented according to Plan</t>
  </si>
  <si>
    <t>Shock Responsive Social Protection (S-R SP) Technical Working Group to develop SRSP Policy mobilised</t>
  </si>
  <si>
    <t>SR-SP design document prepared, Standard Operating Procedures developed.</t>
  </si>
  <si>
    <t>SR-SP design document approved.  Operational Guidelines developed and approved. 
SR-SP included in FY2023/24 budget and operational plan in pilot sectors</t>
  </si>
  <si>
    <t xml:space="preserve"> Process evaluation led by MINALOC is completed and implementation manual updated as necessary</t>
  </si>
  <si>
    <t>Revised SR-SP design  incorporating learning from the process evaluation is operational
Shock-responsive social protection impact evaluation led by MINALOC is completed and action plan is approved.</t>
  </si>
  <si>
    <t>Shock-responsive social protection developed and operational, informed by process and impact evaluation</t>
  </si>
  <si>
    <t>TOR for Shock Responsive Social Protection (S-R SP) Technical Working Group to develop SRSP Policy have been developed. TWG has been mobilised.</t>
  </si>
  <si>
    <t>Matches to DLIs for Policy Reform under SRSP</t>
  </si>
  <si>
    <t>MINALOC: DLI Annual Report</t>
  </si>
  <si>
    <t xml:space="preserve"> Mechanisms in place to enable cash transfers to be leveraged for shock preparedness, response and recovery</t>
  </si>
  <si>
    <t xml:space="preserve">Methodology: To be assesed through an internal review and reporting. </t>
  </si>
  <si>
    <t>Planned:</t>
  </si>
  <si>
    <t>i) Rapid assessment tool for who is collecting data agreed;
ii) Payment functionality in MEIS is operational</t>
  </si>
  <si>
    <t xml:space="preserve">i) Revised guidelines defining who is eligible;
ii) Ability to download data from social registry for rapid assessment </t>
  </si>
  <si>
    <t>Pilot: See DLI results for SRCT (due 17. October 2025)</t>
  </si>
  <si>
    <t xml:space="preserve">Source: </t>
  </si>
  <si>
    <t>LODA and TAF reports to FCDO (quarterly, annual, DLIs)</t>
  </si>
  <si>
    <t>Output Indicator 3.2</t>
  </si>
  <si>
    <t>Number of people supported to better adapt to the effects of climate change as a result of ICF: Total direct clients (Number of individuals) of SRSP, also disaggregated by sex, disability, age, and geography
Matches to DLIs (although precise wording of DLI should be updated)
Consistent with Climate KPI 1 - although here as an output not outcome</t>
  </si>
  <si>
    <t>Methodology: [None - Rwanda does not currently benefit from ICF]</t>
  </si>
  <si>
    <t>Climate Sensitive Public Works: 30,000 HHs</t>
  </si>
  <si>
    <t xml:space="preserve">Climate Sensitive Public Works: 5,230 </t>
  </si>
  <si>
    <t xml:space="preserve">Design of CPW strengthened to focus on mitigating the impacts of climate change.
CPW operational in 300 sectors
</t>
  </si>
  <si>
    <t>Scale up plan for of climate responsive CPW going into all sectors approved
Climate responsive design of CPW operational in 300 sectors
57,659 HHs benefitting from SR-SP component in pilot phase - scale up plan agreed</t>
  </si>
  <si>
    <t xml:space="preserve">Climate responsive design of CPW operational in TBD sectors
HHs 144,148 HHs benefitting from SR-SP component in pilot phase </t>
  </si>
  <si>
    <t>Climate responsive design of CPW active in all sectors
288,298 HHs benefitting from SR-SP component</t>
  </si>
  <si>
    <t xml:space="preserve">Climate Sensitive Public Works -37,736 HHs (16,804 FHHHs and 20,932 MHHHs) </t>
  </si>
  <si>
    <t>MEIS is adapted to include effective functioning with respect to new social protection components - individual grants for Older Age Persons and Disability Grants, HHs identified with the potential for graduation (Graduation management component) and Shock Responsive Social Protection.</t>
  </si>
  <si>
    <t>‘This indicator was not part of mobilisation logframe and milestone for 2020 therefore not applicable’</t>
  </si>
  <si>
    <t>Will not be assessed in 2021</t>
  </si>
  <si>
    <t>Diagnostic of MEIS weaknesses and new components completed, Development requested by LODA, IT developer contracted.</t>
  </si>
  <si>
    <t>Targeting for FY2023/24 is done using the Social Registry in 2 pilot districts
MEIS includes components for (i) graduation module and (ii) SR-SP (iii) management of individual benefits</t>
  </si>
  <si>
    <t>Systems for updating household profiling data for 37 proxies are in place and used in the Social Registry
Social Registry used for targeting all components
New MEIS components are reviewed and MEIS updated as necessary</t>
  </si>
  <si>
    <t>Targeting for VUP components is done on current (less than 18 month old) data
MEIS operational as the main SP management system</t>
  </si>
  <si>
    <t>Internal review carried out, terms of reference for improvements have been developed and approved by LODA, the developer has been contracted</t>
  </si>
  <si>
    <t>Consistent with DLIs (although not specifically a DLI itself)</t>
  </si>
  <si>
    <t>% of public works projects that are compliant with internationally-recognised guidelines for climate smart public works</t>
  </si>
  <si>
    <t xml:space="preserve">Methodology: Requires existence of validated guidelines that define climate-smart public works in line with international best practice - first milestone. Also some assessment of alignment of a sample of works, preferably independent. 
</t>
  </si>
  <si>
    <t>Updated guidelines for CSPW under development</t>
  </si>
  <si>
    <r>
      <rPr>
        <sz val="10"/>
        <color rgb="FFFF0000"/>
        <rFont val="Arial"/>
        <family val="2"/>
      </rPr>
      <t>x</t>
    </r>
    <r>
      <rPr>
        <sz val="10"/>
        <color rgb="FF0070C0"/>
        <rFont val="Arial"/>
        <family val="2"/>
      </rPr>
      <t>% projects where guidelines implemented and compliant</t>
    </r>
  </si>
  <si>
    <t>Consultants engaged and guidelines under development</t>
  </si>
  <si>
    <t xml:space="preserve"> LODA Reports</t>
  </si>
  <si>
    <t>Output indictor 3.3</t>
  </si>
  <si>
    <t>Basline</t>
  </si>
  <si>
    <t>Number of people supported to better adapt to the effects of climate change as a result of ICF: Total direct clients (Number of individuals) of SRSP, also disaggregated by sex, disability, age, and geography                                                    (Disaggregated by sex, disability, age, and geography)</t>
  </si>
  <si>
    <t>120,000 direct beneficiaries (CPW)</t>
  </si>
  <si>
    <t xml:space="preserve">Refer to the methodology used in the feasibility studies for cPW as defined in the revised cPW guidelines. </t>
  </si>
  <si>
    <t xml:space="preserve">Achieved </t>
  </si>
  <si>
    <t>The data for cPW reports the following: Indirect HHs members are 1,928,039, and direct HHs members are 182,574.</t>
  </si>
  <si>
    <t>OUTPUT 4</t>
  </si>
  <si>
    <t>Output Indicator 4.1</t>
  </si>
  <si>
    <t>Access and linkages to improved livelihood support services enhanced</t>
  </si>
  <si>
    <t>Number of targeted graduation clients receiving graduation package over a two year cycle</t>
  </si>
  <si>
    <t>Support for existing graduation programme, including: Para-social workers trained and supported- 14,766 individuals;
Skills Development - 3,533 individuals;
Productive Assets Transfers - 18,000HHs</t>
  </si>
  <si>
    <t>Para-social workers training completed for 4547 individuals;
Skills Development - 690 individuals;
Productive Assets Transfers and start-up kits - 2399 HHs</t>
  </si>
  <si>
    <t>Revised Graduation Strategy (superceeding SLE components) approved, guidelines approved, 
Training on Graduation Strategy rolled out and training on graduation guidelines developed (by Sep 2023)
Graduation client targeting methodology approved
First Cohort (no. of graduation clients TBD in graduation strategy) included in FY2023/24 budget</t>
  </si>
  <si>
    <t>Graduation Clients targeted for 2 year graduation cycle, receive adequate and timely safety net payments as a basis on which to build a livelihood
Graduation Clients receive support from para social workers
Cohort 1 :43,311 beneficiaries enrolled</t>
  </si>
  <si>
    <t>First Cohort: 60% of graduation clients achieve graduation
Second Cohort targeted for 2 years package and included in FY2024/25 budget
Graduation Clients receive support from para social workers
Cohort 1, 43,311 beneficiaries continue
Cohort 2 29,670 new beneficiaries enrolled
36,679 beneficiaries graduate June 2025</t>
  </si>
  <si>
    <t>Revised Graduation Policy implemented over a two year cycle.  (no. of beneficiaries TBD in graduation strategy)
Cohort 1, 8,622  beneficiaries continue
Cohort 2 29,670 beneficiaries continue
Cohort 3:  20,324 new beneficiaries enrolled
32,398 beneficiaries graduate June 2026</t>
  </si>
  <si>
    <r>
      <t xml:space="preserve">1. Enhanced institutional capacities are sufficient to enable effective management of SP in Rwanda 
2. Access to core transfers is sufficient to contribute to resilience of vulnerable people
3. Systems for SRSP are applied and reduce the negative effects of shocks on resilience of vulnerable people
4. Access to improved livelihood support services enhances resilience of recipient VUP clients
5. EPR and SP-SSP strategy is effective at building resilience
6. Non-programme factors do not constrain resilience of vulnerable women, men and children
7. Improvements in SP systems are resilient
</t>
    </r>
    <r>
      <rPr>
        <b/>
        <sz val="10"/>
        <color rgb="FFFF0000"/>
        <rFont val="Arial"/>
        <family val="2"/>
      </rPr>
      <t>8. Graduation strategy is approved and a full budget is provided for FY2023/24</t>
    </r>
    <r>
      <rPr>
        <sz val="10"/>
        <rFont val="Arial"/>
        <family val="2"/>
      </rPr>
      <t xml:space="preserve">
</t>
    </r>
  </si>
  <si>
    <t xml:space="preserve">Para-social workers - 4,768  individuals;
Skills Development - 3,125 HHs beneficiaries reached with some 94 HHs supported with starter kits (Sewing machines);
Productive Assets Transfers - 1,729 HHs benefitted from small livestocks; </t>
  </si>
  <si>
    <t xml:space="preserve">Para social workers in post: 14,752 out of which 4,770 were supported by FCDO. 7,488 parasocial workers in 14  districts  received partial training
Skills Development 2,607 beneficiaries provided with training 1,657 supported by FCDO (737 female and 930 male)
Productive asset transfers and startup kits:  10,296 HHs received assets out of which 6,883 beneficiaries supported by FCDO
</t>
  </si>
  <si>
    <t>Targeted graduation clients receiving all elements of the graduation package to which they are entitled  according to the Graduation Guidelines i)  number and ii) percentage</t>
  </si>
  <si>
    <t>Methodology: Number of people who receive all the intended inputs for their year of the  graduation package:
In year one people are supposed to receive safety net support and PSW support for coaching and linkages. 
In year two they continue to receive these elements and asset transfers and skills development are added (Graduation Guidelines Fig 1 p54).</t>
  </si>
  <si>
    <t>40,000 (per SP-SSP2)</t>
  </si>
  <si>
    <t>Achieved:</t>
  </si>
  <si>
    <t xml:space="preserve">113,816 of graduation participants received full package (Forward Looking Joint Sector Review June 2026 - Graduation Secretariat) . Gender disaggregation not available. </t>
  </si>
  <si>
    <t>Graduation Secretariat (FLJSR)</t>
  </si>
  <si>
    <t>Output Indicator 4.2</t>
  </si>
  <si>
    <t xml:space="preserve">Milestone 1 (Sep 2020) </t>
  </si>
  <si>
    <t xml:space="preserve">Milestone 2 (Sep 2021) </t>
  </si>
  <si>
    <t xml:space="preserve">Milestone 3 (Sep 2022) </t>
  </si>
  <si>
    <t xml:space="preserve">Milestone 4 (Sep 2023) </t>
  </si>
  <si>
    <t xml:space="preserve">Milestone 5 (Sep 2024) </t>
  </si>
  <si>
    <t xml:space="preserve">Milestone 6 (Sep 2025) </t>
  </si>
  <si>
    <t>% of VUP livelihood support clients who think support is relevant, timely, and adequate</t>
  </si>
  <si>
    <t>Will not be assessed in 2022, awaiting approval of the Revised Graduation Strategy</t>
  </si>
  <si>
    <t>Revised Graduation Contract developed and used</t>
  </si>
  <si>
    <t>Survey shows 60% of first cohort graduation clients are satisfied after 1st year  of 2 year cycle</t>
  </si>
  <si>
    <t>Survey shows 60% of first cohort graduation clients are satisfied after 2nd year  of 2 year cycle</t>
  </si>
  <si>
    <t>Graduation Component interventions provided as planned</t>
  </si>
  <si>
    <t>Revised Graduation Strategy is with Prime Minister's Office for approval</t>
  </si>
  <si>
    <t>Client Satisfaction Survey</t>
  </si>
  <si>
    <r>
      <rPr>
        <b/>
        <sz val="10"/>
        <color rgb="FFFF0000"/>
        <rFont val="Arial"/>
        <family val="2"/>
      </rPr>
      <t xml:space="preserve"> </t>
    </r>
    <r>
      <rPr>
        <sz val="10"/>
        <rFont val="Arial"/>
        <family val="2"/>
      </rPr>
      <t>% of VUP graduation clients who find support to be relevant, timely, and adequate to support their graduation out of poverty</t>
    </r>
  </si>
  <si>
    <r>
      <rPr>
        <b/>
        <sz val="10"/>
        <rFont val="Arial"/>
        <family val="2"/>
      </rPr>
      <t>Methodology:</t>
    </r>
    <r>
      <rPr>
        <sz val="10"/>
        <rFont val="Arial"/>
        <family val="2"/>
      </rPr>
      <t xml:space="preserve"> Use figures from cohort assessment report carried out by MINALOC Graduation Secretariat (July 2025) // A representative sample of clients will be randomly selected and surveyed to hear their views.</t>
    </r>
  </si>
  <si>
    <t>Cohort Assessment Report completed by MINALOC</t>
  </si>
  <si>
    <t>Survey / Cohort Assessment Report (MINALOC Graduation Secretariat)</t>
  </si>
  <si>
    <t>Output Indicator 4.3</t>
  </si>
  <si>
    <t>Linkages to support services are strengthened according to Capacity Strengthening Plan</t>
  </si>
  <si>
    <t>Revised Graduation Policy presented to SWG</t>
  </si>
  <si>
    <t>Para social workers in post nationally and supporting graduation HHs</t>
  </si>
  <si>
    <t xml:space="preserve">Revised Graduation Strategy approved by Cabinet,
Implementation Guidelines Developed
Graduation MEL process developed
</t>
  </si>
  <si>
    <t xml:space="preserve">Graduation Component implemented in line with strategy, learning report produced,
</t>
  </si>
  <si>
    <t xml:space="preserve">Graduation Component implemented in line with strategy, learning report produced
</t>
  </si>
  <si>
    <t xml:space="preserve">Graduation Component supports Graduation Clients to establish a livelihood above the poverty line
</t>
  </si>
  <si>
    <t>Draft National Graduation Policy was presented to the Sector Working Group for consultation on the 15th September 2021 and as well as to the social cluster technical committee and PS’s forum before the end of the review period</t>
  </si>
  <si>
    <t>7,488 parasocial workers in 14  districts  received partial training</t>
  </si>
  <si>
    <t>MINALOC: Institutional reform plan monitoring report</t>
  </si>
  <si>
    <r>
      <rPr>
        <b/>
        <sz val="10"/>
        <color rgb="FFFF0000"/>
        <rFont val="Arial"/>
        <family val="2"/>
      </rPr>
      <t xml:space="preserve"> </t>
    </r>
    <r>
      <rPr>
        <sz val="10"/>
        <rFont val="Arial"/>
        <family val="2"/>
      </rPr>
      <t>Capacities developed for effective implementation of personalised graduation support</t>
    </r>
  </si>
  <si>
    <t xml:space="preserve">Methodology: assessment based on training plans for parasocial workers and devleopment of M&amp;E system to better understand wheteher or not capacity has been built. </t>
  </si>
  <si>
    <t>- Training framework implemented
- Priority Training designed and delivered
- % PSWs in post who have been trained</t>
  </si>
  <si>
    <t>- % PSWs in post who have been trained
- Development of graduation MIS
- Systems rolled out and staff trained</t>
  </si>
  <si>
    <t>- Training framework implemented
- Priority Training designed and delivered
- 100% PSWs in post who have been trained
PSW Training Programmre:  17,107 participants trained, (9,668 female and 7,439 male), including 11 District staff, 410 Sector staff, 2,103 Cell staff, and 14,583 Para Social Workers (PSWs). (SOURCE PSW training report LODA, April 2025)</t>
  </si>
  <si>
    <t>reports prepared by the Graduation Secretariat in MINALOC (annual)</t>
  </si>
  <si>
    <t>OUTPUT 5</t>
  </si>
  <si>
    <t>Output Indicator 5.1</t>
  </si>
  <si>
    <t>FCDO technical assistance and other engagement effectively supports implementation of EPR and SP-SSP</t>
  </si>
  <si>
    <t>% of SP reporting is produced with a high degree of accuracy and timeliness by GoR staff
(Which reports to assess will be agreed upon by GoR and FCDO)</t>
  </si>
  <si>
    <t>FCDO records</t>
  </si>
  <si>
    <t>Accuracy and timeliness of the agreed-upon reports at the time of agreement</t>
  </si>
  <si>
    <t>LODA provide timely and accurate monthlly and quarterly reports. 
Formal DQA will be carried within 6 months of the end of the year (December 2021) and will reported on during the next financial year</t>
  </si>
  <si>
    <t xml:space="preserve">Data quality assessment of MEIS for FY2020/21 per OAG's report is acceptable
LODA produces 90% of planning, finance and other reports on time with adequate explanation of variances  </t>
  </si>
  <si>
    <t xml:space="preserve">MEIS functionality is reviewed and upgraded, including funds transfer and budget management (IFMIS-MEIS transfers)
New components for (i) SR-SP (ii) Graduation and (iii) individual grants are developed
LODA produces 95% of planning, finance and other reports on time with adequate explanation of variances  </t>
  </si>
  <si>
    <t xml:space="preserve">Data quality assessment of MEIS for FY2021/22 per OAG's report is acceptable
LODA produces 95% of planning, finance and other reports on time with adequate explanation of variances  </t>
  </si>
  <si>
    <t xml:space="preserve">Data quality assessment of MEIS for FY2021/22 per OAG's report is acceptable
LODA produces 100% of planning, finance and other reports on time with adequate explanation of variances  </t>
  </si>
  <si>
    <t xml:space="preserve">LODA have provided timely reporting, however there have been some challenges around accuracy in reporting. </t>
  </si>
  <si>
    <t>Internal review of MEIS carried out by TA Facility, terms of reference developed to address weaknesses, IT developer contracted</t>
  </si>
  <si>
    <t>TBC - FCDO to confirm</t>
  </si>
  <si>
    <t>FCDO/LODA</t>
  </si>
  <si>
    <t>Output Indicator 5.2</t>
  </si>
  <si>
    <t>1. Enhanced institutional capacities are sufficient to enable effective management of SP in Rwanda 
2. Access to core transfers is sufficient to contribute to resilience of vulnerable people
3. Systems for SRSP are applied and reduce the negative effects of shocks on resilience of vulnerable people
4. Access to improved livelihood support services enhances resilience of recipient VUP clients
5. EPR and SP-SSP strategy is effective at building resilience
6. Non-programme factors do not constrain resilience of vulnerable women, men and children
7. Improvements in SP systems are resilient</t>
  </si>
  <si>
    <t>Social protection policy engagement strategy developed and implemented by FCDO in collaboration with other partners</t>
  </si>
  <si>
    <t>Existence of a policy engagement strategy. Reports of implementation of the strategy.</t>
  </si>
  <si>
    <t>i) # quarterly meetings between PS and DDD;
ii) # meetings between DG LODA and SRO;
iii) 3 SWG meetings held per year 
iv) 2 Leadership Committee meetings per year
v) 2x meetings between PS and the FCDO BHC and/or Development Director</t>
  </si>
  <si>
    <t>IMPACT WEIGHTING (10%)</t>
  </si>
  <si>
    <r>
      <t xml:space="preserve">i) # quarterly meetings between PS - </t>
    </r>
    <r>
      <rPr>
        <sz val="10"/>
        <color rgb="FFFF0000"/>
        <rFont val="Arial"/>
        <family val="2"/>
      </rPr>
      <t>DDD FCDO to supply details</t>
    </r>
    <r>
      <rPr>
        <sz val="10"/>
        <color rgb="FF0070C0"/>
        <rFont val="Arial"/>
        <family val="2"/>
      </rPr>
      <t xml:space="preserve">
ii) # meetings between DG LODA and </t>
    </r>
    <r>
      <rPr>
        <sz val="10"/>
        <color rgb="FFFF0000"/>
        <rFont val="Arial"/>
        <family val="2"/>
      </rPr>
      <t>SRO FCDO to supply details</t>
    </r>
    <r>
      <rPr>
        <sz val="10"/>
        <color rgb="FF0070C0"/>
        <rFont val="Arial"/>
        <family val="2"/>
      </rPr>
      <t xml:space="preserve">
iii) 3 SWG meetings held per year - </t>
    </r>
    <r>
      <rPr>
        <sz val="10"/>
        <color rgb="FFFF0000"/>
        <rFont val="Arial"/>
        <family val="2"/>
      </rPr>
      <t>see separate document</t>
    </r>
    <r>
      <rPr>
        <sz val="10"/>
        <color rgb="FF0070C0"/>
        <rFont val="Arial"/>
        <family val="2"/>
      </rPr>
      <t xml:space="preserve">
iv) 2 Leadership Committee meetings per year - </t>
    </r>
    <r>
      <rPr>
        <sz val="10"/>
        <color rgb="FFFF0000"/>
        <rFont val="Arial"/>
        <family val="2"/>
      </rPr>
      <t>see separate document</t>
    </r>
    <r>
      <rPr>
        <sz val="10"/>
        <color rgb="FF0070C0"/>
        <rFont val="Arial"/>
        <family val="2"/>
      </rPr>
      <t xml:space="preserve">
v) 2x meetings between PS and the FCDO BHC and/or Development Directo- </t>
    </r>
    <r>
      <rPr>
        <sz val="10"/>
        <color rgb="FFFF0000"/>
        <rFont val="Arial"/>
        <family val="2"/>
      </rPr>
      <t>FCDO to supply details</t>
    </r>
  </si>
  <si>
    <t xml:space="preserve">Reports / Policy Engagement Strategy / FCDO </t>
  </si>
  <si>
    <t>Output Indicator 5.3</t>
  </si>
  <si>
    <t>Generation of robust evidence on the impact of the VUP, including on poverty reduction.</t>
  </si>
  <si>
    <t>Methodology: internal review of products annually produced or facilitated by EPR</t>
  </si>
  <si>
    <t xml:space="preserve">This indicator was not part of mobilisation logframe and milestone for 2020 therefore not applicable
</t>
  </si>
  <si>
    <t>at least 1 evidence or research products finalised</t>
  </si>
  <si>
    <t>Impact Evaluation finalised</t>
  </si>
  <si>
    <t>Large Cash Transfers finalised and accepted.  MTR report finalised but not accepted by GoR, NSDS report not completed</t>
  </si>
  <si>
    <t>FCDO / LODA/OPM and TAF deliverables</t>
  </si>
  <si>
    <t>INPUTS (£)</t>
  </si>
  <si>
    <t>DFID (£)</t>
  </si>
  <si>
    <t>Govt (£)</t>
  </si>
  <si>
    <t>Other (£)</t>
  </si>
  <si>
    <t>Total (£)</t>
  </si>
  <si>
    <t>DFID SHARE (%)</t>
  </si>
  <si>
    <t>INPUTS (HR)</t>
  </si>
  <si>
    <t>DFID (FTEs)</t>
  </si>
  <si>
    <t>Indicative Activities: Output 1</t>
  </si>
  <si>
    <t>Assumptions: ACTIVITY TO OUTPUT</t>
  </si>
  <si>
    <t xml:space="preserve">1. Sustainable institutional capacity to deliver effective social protection enhanced  </t>
  </si>
  <si>
    <t xml:space="preserve">a. Support and/or conduct analyses of social protection sector capacity and potential enhancements as required
b. Support SP sector actors to enhance the effectiveness of learning and evidence-based planning processes
c. Support government to develop an evidence-based strategy for sustainable capacity development for the social protection sector
d. Develop an EPR capacity development plan which is nested within the EPR logframe and the government SP-SSP [repeat of Output 5?]
e. Support establishment of sustainable and effective institutional arrangements and accountable processes for social protection
f. Support MINALOC in its SP sector policy and strategy, learning, oversight, planning and coordination role as required
g. Support LODA in its SP delivery role as required
h. Support the SP-SWG in its sector learning, planning, oversight and accountability roles as required
i. Develop and provide training and other capacity development efforts as per the government sustainable capacity development strategy
j. Mentor and support national staff to develop skills necessary for sustainable social protection sector development
k. Directly deliver products in agreement with MINALOC, LODA and the SP-SWG where required, working together with national staff whenever possible
l. Commission drawdown technical assistance from the flexible TA facility in line with EPR strategy and agreements as required
m. Support establishment and institutionalisation of effective monitoring, learning and adaptive management systems which enable ongoing performance improvements
n. Retain capacity to adapt and adjust plans and support in response to changes of strategy or approach by government of Rwanda, in line with EPR objectives
</t>
  </si>
  <si>
    <t xml:space="preserve">1. TA team has sufficient composition, capacity, understanding, skills, perspectives and flexibility to provide high quality assistance in appropriate ways
2. The drawdown TA facility functions effectively and commissions relevant and high quality work
3. MINALOC, LODA and other SP national bodies value support provided by the TA team and engage effectively
4. Local level actors engage effectively in SP processes 
5. Government SP bodies at national and local levels act in line with support provided by TA
6. Wider stakeholders in SP at national and local levels engage effectively with SP processes
7. Wider government policies and approaches do not preclude recommended and agreed actions for SP
8. Government introduces reforms and other changes on a timescale that fits EPR support
9. Government decisions enable sustainable capacity development
10. Government chooses to establish and use systems for ongoing learning and adaptive management </t>
  </si>
  <si>
    <t>IMPACT WEIGHTING (%)</t>
  </si>
  <si>
    <t>Indicative Activities: Output 2</t>
  </si>
  <si>
    <t>2. Access by selected vulnerable groups to more effective and new core social security instruments enhanced</t>
  </si>
  <si>
    <t xml:space="preserve">a. Conduct analyses which elucidate major issues and options for enhancing service delivery and effectiveness of social protection
b. Support government to introduce design improvements of existing instruments and processes aimed at enhancing service quality and effectiveness
c. Provide technical inputs on strategy and design where required, in line with the sustainable capacity development strategy
d. Provide additional funds to expand service provision
e. Support government to develop and introduce new SP instruments in line with the SP-SSP
</t>
  </si>
  <si>
    <t xml:space="preserve">11. Government of Rwanda retains interest in improving quality of core SP service delivery and acts accordingly
12. Government of Rwanda retains interest in expanding range of core SP instruments and scale of coverage and acts accordingly
13. SP targeting processes select vulnerable groups
14. Government of Rwanda and development partners collectively finance expanded social protection
</t>
  </si>
  <si>
    <t>Indicative Activities: Output 3</t>
  </si>
  <si>
    <t>3. Systems for shock-responsive social protection established</t>
  </si>
  <si>
    <t xml:space="preserve">a. Conduct analyses and consultations to identify issues and options for SRSP
b. Support government to develop strategy for introduction of SRSP
c. Support government to design necessary systems to enable effective SRSP, including for finance
d. Provide funds to support SRSP response through well-designed government mechanisms 
e. Support government to implement and manage effective SRSP
f. Support government to monitor and learn from experiences and to use this knowledge to enhance performance
</t>
  </si>
  <si>
    <t xml:space="preserve">15. Government of Rwanda retains interest in introducing SRSP
16. Wider stakeholders in shock response support SRSP and engage effectively in reform processes and implementation of SRSP
17. Feasible designs for effective SRSP are established
18. Finance for SRSP systems establishment and delivery of support is provided 
</t>
  </si>
  <si>
    <t>Indicative Activities: Output 4</t>
  </si>
  <si>
    <t>4. Access and linkages to improved livelihood support services enhanced</t>
  </si>
  <si>
    <t xml:space="preserve">a. Conduct analyses which identify current constraints to sustainable graduation and options for enhancing its effectiveness
b. Support government to elaborate improved strategy for managing and enabling sustainable graduation, with multi-stakeholder participation, understanding and ownership
c. Facilitate development of improved coordination of actors with roles in graduation
d. Support design of improved instruments, measures and reforms required to enable sustainable graduation
e. Provide funds to support priority investments and reforms which are designed to enable sustainable graduation
f. Support government to monitor and learn from experiences enabling graduation and to use this knowledge to enhance performance
</t>
  </si>
  <si>
    <t xml:space="preserve">19. Analysis provides feasible options for improving effectiveness of graduation-enabling support
20. Government amends its graduation thinking and strategy in response to evidence
21. Wider stakeholders in graduation engage effectively in reform processes
22. Institutional arrangements for inter-ministerial and other types of multi-actor coordination function effectively
23. Other ministries are willing and able to change their own practices to respond to evidence
24. Agreed reforms are delivered in a timely manner
25. Capacities for provision of improved graduation services are sufficient
26. Reforms result in beneficial changes in practice
</t>
  </si>
  <si>
    <t>Indicative Activities: Output 5</t>
  </si>
  <si>
    <t>5. FCDO technical assistance and other engagement effectively supports implementation of EPR and SP-SSP</t>
  </si>
  <si>
    <t xml:space="preserve">27. Agreement with government on key procedures is possible
28. Key government officials allocate sufficient time to engagement with DFID and TA team
29. Government retains commitment to EPR and SP-SSP
30. DFID team have sufficient availability, skills and motivation to engage effectively
31. TA facility provides effective support [repeat of general assumption 2 above?]
32. Expectations for TA support to DFID processes clearly specified in time to respond
33. Government and EPR monitoring systems allow tracking of progress against objectives and timely course-correction when required
</t>
  </si>
  <si>
    <t>a.     Conduct analyses aimed at identifying key areas of intervention and effective procedures for TA support to the social protection sector</t>
  </si>
  <si>
    <t>b.     Develop EPR TA engagement strategy and workplans in consultation with key clients</t>
  </si>
  <si>
    <t>c.      Develop DFID staff engagement strategy and workplans for EPR</t>
  </si>
  <si>
    <t>d.     Agree and institutionalise procedures for working with government clients under EPR and planning and accountability arrangements for TA efforts</t>
  </si>
  <si>
    <t xml:space="preserve">e.     Develop sustainable capacity development strategy [repeat of Output 1?] </t>
  </si>
  <si>
    <t>f.      Support government to deliver the SP-SSP and other agreed priorities, in line with EPR Outputs</t>
  </si>
  <si>
    <t>g.     Provide additional drawdown TA support in line with agreed procedures and strategy</t>
  </si>
  <si>
    <t>h.     Ensure DFID-R has all necessary understanding, perspectives and strategy required to engage effectively in EPR</t>
  </si>
  <si>
    <t xml:space="preserve">PROJECT TITLE: </t>
  </si>
  <si>
    <t>Exiting poverty in Rwanda (EPR)</t>
  </si>
  <si>
    <t>Target (Sept 2026)</t>
  </si>
  <si>
    <t xml:space="preserve">Extreme poverty eradicated and poverty levels reduced </t>
  </si>
  <si>
    <t>National extreme poverty rate</t>
  </si>
  <si>
    <t>Disaggregated By male and female headed households. By households that do/do not include a person with a disability (if feasible)</t>
  </si>
  <si>
    <t>Official GoR measure in published reports. Use GoR targets.</t>
  </si>
  <si>
    <t>National poverty line</t>
  </si>
  <si>
    <t>Disaggregated by male and female headed households. By households that do/.do not include a person with a disability (if feasible)</t>
  </si>
  <si>
    <t xml:space="preserve">Methodology </t>
  </si>
  <si>
    <t>Milestone 2 (Sep 2025)</t>
  </si>
  <si>
    <t>Target Sept 2026)</t>
  </si>
  <si>
    <t>Percentage (%) of households experiencing at least moderate food insecurity</t>
  </si>
  <si>
    <t>Disaggregated by sex of HHH and HHs containing at least one person with disability</t>
  </si>
  <si>
    <t>Comprehensive Food Security and Vulnerability Assessment (CFSVA) data 2024</t>
  </si>
  <si>
    <t>The Comprehensive Food Security and Vulnerability Assessment (CFSVA) being the main source of data on food security</t>
  </si>
  <si>
    <t>OUTCOME</t>
  </si>
  <si>
    <t>An effective and sustainable social protection system built, which ensures basic income security and access to essential services, promotes sustainable graduation from poverty, and enhances resilience of vulnerable, men, women and children.</t>
  </si>
  <si>
    <t xml:space="preserve">Percemntage (%) of key vulnerable groups benefiting from safety nets or lifecycle grants.’ </t>
  </si>
  <si>
    <t>The key vulnerable groups of interest would then be specified in the form of disaggregation. i.e. 
(a)	Children living in poverty
(b)	Poor older people
(c)	Poor people with disabilities
(d)	All members of poor households (disaggregated by sex of HHH)</t>
  </si>
  <si>
    <t>Children living in poverty</t>
  </si>
  <si>
    <t>Poor older people</t>
  </si>
  <si>
    <t>Poor people with disabilities</t>
  </si>
  <si>
    <t>All members of poor households (disaggregated by sex of HHH)</t>
  </si>
  <si>
    <t>Disaggregation by:
(a)	Children living in poverty
(b)	Poor older people
(c)	Poor people with disabilities
(d)	All members of poor households (disaggregated by sex of HHH)</t>
  </si>
  <si>
    <t xml:space="preserve">  MEIS and EICV7</t>
  </si>
  <si>
    <t>Average VUP benefit value as a % of the poverty line</t>
  </si>
  <si>
    <t>Disaggregated by male and female headed households. Households that do/do not include a person with a disability (if feasible with available data)</t>
  </si>
  <si>
    <t xml:space="preserve">Total expenditure on social protection (excluding health) as % of GDP
</t>
  </si>
  <si>
    <t xml:space="preserve">TBD during Institutional Assessment/Reform Plan
</t>
  </si>
  <si>
    <t xml:space="preserve">MINECOFIN’s annual budget execution report </t>
  </si>
  <si>
    <t xml:space="preserve">Target (Sep 2026) </t>
  </si>
  <si>
    <t>Sustainable institutional capacity to deliver effective social protection enhanced. Suggest to amend to “Institutional capacity to delivery effective social protection sustainably enhanced”</t>
  </si>
  <si>
    <t xml:space="preserve">Capacity Strengthening Plan developed and implemented </t>
  </si>
  <si>
    <t>Institutional capacity assessment and capacity development plan have been developed and were presented to the GoR for review in September 2022.</t>
  </si>
  <si>
    <t xml:space="preserve">Both completed and signed-off by the Minister of Local Government in June 2023
</t>
  </si>
  <si>
    <t>The single milestone due this year – the Training Framework - has been developed to a high standard.</t>
  </si>
  <si>
    <t>MINALOC/LODA (quarterly and annual reports)</t>
  </si>
  <si>
    <t>The SWG is an effective forum for coordination, planning and mutual accountability in the social protection sector</t>
  </si>
  <si>
    <t>Sector wide planning meeting sets the sector priorities for the next fiscal year/budget
Sector wide discussion on the priorities for NST2 and SPSSP2</t>
  </si>
  <si>
    <t>(a) SWG meets at least three times per 12 month period
(b) SWG generates revised SP-SSP on-time (in the appropriate year)
(c) Other tangible SWG output milestones.</t>
  </si>
  <si>
    <t>Social protection stakeholders met on 29th March 2022 and 15th June 2022 to set the sector priorities during the Forward-Looking Joint Sector Review (FLJSR) meeting. Five priorities were identified which are elaborated below.</t>
  </si>
  <si>
    <t xml:space="preserve">Forward looking joint sector review meeting set priorities for the next fiscal year and agreed targets in line with SP-SSP framework. This included initial discussion on NST2 and SPSSP2 processes. </t>
  </si>
  <si>
    <t>The Social Protection Sector Working Group (SP-SWG) discussed and validated the SP-SSP2 with comments.
The SWG Sub-Committees have become more active in the second half of the year.</t>
  </si>
  <si>
    <t>There is a quantitative and qualitative element.
For the quantitative element calculate “according to agreed timetables” use the formula:
Number of SWG and SWG committee meetings that take place during the FY and are minuted)/(number that are scheduled to take place according to agreed timetables.
For the qualitative element (effectiveness), collect feedback from all stakeholders as part of FCDO annual review.</t>
  </si>
  <si>
    <t>Output indicator 1.3</t>
  </si>
  <si>
    <t>Annual training on VUP policies and standard operating procedures provided to sub-national staff</t>
  </si>
  <si>
    <t xml:space="preserve"># trainings delivered                            # people trained                                   # distance learnings                                         # people reached (vs Training Framework plan-TBC                                </t>
  </si>
  <si>
    <t xml:space="preserve"># trainings delivered                            # people trained                                   # distance learnings                                         # people reached (Vs Training Framework plan-TBC   </t>
  </si>
  <si>
    <t>MINALOC/ LODA/TAF reports to FCDO (quarterly and annual)</t>
  </si>
  <si>
    <t>Mean score achieved by district, sector and cell staff across all training assessment in the year. The staff to take the assessment would include District Directors of Social Development, Sector Social Protection Officers, and Cell Socio-Economic Development Officers. The assessment would be devised by the trainers and carried out using Survey Monkey or a similar low cost online tool.</t>
  </si>
  <si>
    <t xml:space="preserve">Monthly reports are produced from the MEIS for each VUP component (stored in the monthly archive) and are used to manage VUP. </t>
  </si>
  <si>
    <t xml:space="preserve">80% of reports are archived and utilisation within in LODA-EPR reporting 
</t>
  </si>
  <si>
    <t>100% of reports are archived</t>
  </si>
  <si>
    <t>MEIS/Reports</t>
  </si>
  <si>
    <t>LODA quarterly reports</t>
  </si>
  <si>
    <t>Total number of direct beneficiaries of the VUP’s lifecycle and safety net schemes</t>
  </si>
  <si>
    <t xml:space="preserve">Data disaggregated by (a) scheme (OAG, DG, DS (both types), ePW and cPW) and (b) sex of direct beneficiary. Disability status too?
</t>
  </si>
  <si>
    <t>Safety nets 97,000</t>
  </si>
  <si>
    <t>Achived</t>
  </si>
  <si>
    <t>Qualitative data sources (to determine the extent to which these reports are used for the active management of the VUP and to support LODA’s routine formal institutional reporting).</t>
  </si>
  <si>
    <t>Milestone 1 (Sept 2020)</t>
  </si>
  <si>
    <t>Milestone 2 (Sept 2021)</t>
  </si>
  <si>
    <t>Milestone 3 (Sept 2022)</t>
  </si>
  <si>
    <t>Milestone 4 (Sept 2023)</t>
  </si>
  <si>
    <t>Milestone 5 (Sept 2024)</t>
  </si>
  <si>
    <t>Milestone 6 (Sept 2025)</t>
  </si>
  <si>
    <t>Disaggregate by VUP component: OAG, DG, ePW, cPW, DS and NSDS</t>
  </si>
  <si>
    <t>According to MEIS 98% of VUP clients received timely payments.  
CPW - 97%
EPW - 98%
DS - 99%</t>
  </si>
  <si>
    <t xml:space="preserve">According to LODA’s internal monitoring system, the timeliness for the different components is shown below. 
cPW	90%
ePW	96%
DS	93%
</t>
  </si>
  <si>
    <t xml:space="preserve">Source </t>
  </si>
  <si>
    <t xml:space="preserve"> LODA Annual Reports from MEIS</t>
  </si>
  <si>
    <t>Where T is the amount paid on time to participants in FY according to the definition of on time in the manual for the component and P is the total amount paid in the financial year, formula is:
(TcPW+TePW+TDS+TOAG+TDG+TNSDS)/(PcPW + PePW+PDS+POAG+PDG+PDS) Milestone should not be 100%, as no programme achieves this.</t>
  </si>
  <si>
    <t>Proportion of VUP beneficiary households in each consumption decile</t>
  </si>
  <si>
    <t>Disaggregated by component</t>
  </si>
  <si>
    <t>EICV, SRIS and MEIS data</t>
  </si>
  <si>
    <t xml:space="preserve">Output 2.4 </t>
  </si>
  <si>
    <t>Number of women carers supported with cash transfers through VUP</t>
  </si>
  <si>
    <t>Dissagregated by: ePW (single women caring for a child)
DS (women caring for a person with a severe disability)</t>
  </si>
  <si>
    <t>Formula: ePW beneficiaries who are single women caring for a child + DS beneficiaries who are women caring for a person with a severe disability</t>
  </si>
  <si>
    <t>Mechanisms in place to enable cash transfers to be leveraged for shock preparedness, response and recovery</t>
  </si>
  <si>
    <t xml:space="preserve">i) Rapid assessmetn tool for who's collecting data agreed                                                                                                                                                                                                                                                       ii) Payment functionality in MEIS is operational                                                                      </t>
  </si>
  <si>
    <t>LODA and TAF reports to FCDO (quarterly and annual)</t>
  </si>
  <si>
    <t>The “mechanisms” would include financing, targeting system, coordination arrangements, capacities etc. Their existence would be assessed through an internal review and reporting (possibly MEL)</t>
  </si>
  <si>
    <t>Number of people supported to better adapt to the effects of climate change as a result of ICF: Total direct clients (Number of individuals) of SRSP, also disaggregated by sex, disability, age, and geography</t>
  </si>
  <si>
    <t xml:space="preserve">Disaggregated by sex, disability, age, and geography
</t>
  </si>
  <si>
    <t>Output Indicator 3.3</t>
  </si>
  <si>
    <t>“% of public works projects that are compliant with internationally-recognised guidelines for climate smart public works</t>
  </si>
  <si>
    <t xml:space="preserve">Planned </t>
  </si>
  <si>
    <t xml:space="preserve">(i)	LODA annual plan incorporates targets for ICF-compliant PW projects
(ii)	Validated guidelines for planning of Cliamte Smart Public Works projects that include ICF indicators in line with international best practice
(iii)	Local government staff trained on guidelines
(iv)	Mechanisms established by LODA to monitor and report on compliance with guidelines. </t>
  </si>
  <si>
    <t xml:space="preserve">LODA guidelines </t>
  </si>
  <si>
    <t xml:space="preserve">Existence of validated guidelines that define climate-smart public works in line with international best practice - first milestone. Also some assessment of alignment of a sample of works, preferably independent.
</t>
  </si>
  <si>
    <t>First Cohort: 60% of graduation clients achieve graduation
Second Cohort targeted for 2 years package and included in FY2024/25 budget
Graduation Clients receive support from para social workers
Cohort 1: 43,311 beneficiaries continue
Cohort 2: 29,670 new beneficiaries enrolled
36,679 beneficiaries graduate June 2025</t>
  </si>
  <si>
    <t xml:space="preserve">TBD
</t>
  </si>
  <si>
    <t>Disaggregated by a) clients in year 1 of the cycle and b) clients in year 2 of the cycle</t>
  </si>
  <si>
    <t xml:space="preserve">The National Strategy for Sustainable Graduation approved by Cabinet in November 2022 with corresponding guidelines approved in June 2023. 
Training and sensitization on graduation strategy carried out, including a countrywide awareness campaign for Local Government and other stakeholders reaching 463. Training plan and materials developed for graduation implementation.
Graduation client targeting methodology is included in the approved graduation guidelines.
The budget ceilings developed by LODA for the first cohort included 58,933 graduation clients in 23/24 budget. </t>
  </si>
  <si>
    <t xml:space="preserve">According to LODA, 108,695 HHs targeted for received safety nets from VUP.
To improve the effectiveness of the support to graduation participants a comprehensive structured training programme for PSWs was developed during the financial year. It includes a community of practice to support learning.
The development of the material was outsourced to a local company, Three Mountains Ltd, under a contract financed by UNICEF. The contract was successfully concluded at the end of September 2024 with the training material accepted by the Steering Committee (of which FCDO is a member). 
At the end of the year 14,719 PSWs were in post supporting graduation participants.
</t>
  </si>
  <si>
    <t>Number of people who receive all the intended inputs for their year of the  graduation package:
In year one people are supposed to receive safety net support and PSW support for coaching and linkages. 
In year two they continue to receive these elements and asset transfers and skills development are added (Graduation Guidelines Fig 1 p54).</t>
  </si>
  <si>
    <t>% of VUP graduation clients who find support to be relevant, timely, and adequate to support their graduation out of poverty</t>
  </si>
  <si>
    <t>Disaggregated by male and female clients, and clients with disabilities</t>
  </si>
  <si>
    <t>The graduation contract has been developed and is ready to be used according to graduation guidelines</t>
  </si>
  <si>
    <t>This milestone cannot be measured, because no satisfaction survey was carried out. A survey is planned for May/June 2025.</t>
  </si>
  <si>
    <t xml:space="preserve">Client feedback survey / Graduation client stories </t>
  </si>
  <si>
    <t>A representative sample of clients will be randomly selected and surveyed to hear their views.</t>
  </si>
  <si>
    <t>Capacities developed for effective implementation of personalised graduation support</t>
  </si>
  <si>
    <t xml:space="preserve">(a) # of PSWs trained in the use of Personal Graduation Plans; (b) Development of graduation MIS
</t>
  </si>
  <si>
    <t xml:space="preserve">As above, Strategy and Guidelines developed and approved. Guidelines include a MEL framework. </t>
  </si>
  <si>
    <t>Whilst substantial divergences from the Strategy were identified in implementation, the learning report and initiatives taken during the year to strengthen PSWs’ skills have laid the groundwork for future improvement.</t>
  </si>
  <si>
    <t>Reports prepared by the Graduation Secretariat in MINALOC and should be annual</t>
  </si>
  <si>
    <t>% of SP reporting is produced with a high degree of accuracy and timeliness by GoR staff</t>
  </si>
  <si>
    <t>Maintenance of MEIS undertaken by consultant contracted by TA Facility. Funds transfer and budget management (IFMIS-MEIS) modules were not actioned because of competing priorities. 
New MEIS modules developed and tested internally for all new components.
Over two thirds of reporting to FCDO was on time for Quarterly Narrative Reports and FCDO funds requests (with workplans and budgets).  Report quality is improving. This is discussed further in section F</t>
  </si>
  <si>
    <t xml:space="preserve">OAG 2022/23 report – unqualified conclusion on compliance, qualified conclusion on value for money in utilisation of public funds. No assessment of the MEIS.
87% of reports received on time (where the definition ‘on-time’ was amended mid-year to grant more flexibility)
</t>
  </si>
  <si>
    <t>FCDO Records</t>
  </si>
  <si>
    <t>Number of narrative and financial reports delivered on time)/(total number of reports due in the FY</t>
  </si>
  <si>
    <t>FCDO reporting</t>
  </si>
  <si>
    <t xml:space="preserve">Data for the logframe includes two parts (i) national achievement of beneficiaries covered and (ii) the number of beneficiaries attributable to FCDO based on the share of total expenditure </t>
  </si>
  <si>
    <t xml:space="preserve">Data sources for FCDO targgets are (i) FCDO workplan and budget provided LODA (ii) EPR Q4 narrative report for FCDO targets and achievement </t>
  </si>
  <si>
    <t>Data source for national budgets and beneficiary numbers is the SPTP forecast</t>
  </si>
  <si>
    <t>Data for the graduation component is taken from the modelling used in the Revised Graduation Strategy</t>
  </si>
  <si>
    <t>FROM FCDO Workplan and Budget</t>
  </si>
  <si>
    <t xml:space="preserve"> FCDO share of total budget x targeted beneficiaries</t>
  </si>
  <si>
    <t>2021/22 (revised)</t>
  </si>
  <si>
    <t>2022/23</t>
  </si>
  <si>
    <t>2023/24</t>
  </si>
  <si>
    <t>2024/25</t>
  </si>
  <si>
    <t>2025/26</t>
  </si>
  <si>
    <t>National targets</t>
  </si>
  <si>
    <t>CPW beneficiaries</t>
  </si>
  <si>
    <t>EPW - labour based</t>
  </si>
  <si>
    <t>DS including disability DS</t>
  </si>
  <si>
    <t>Asset transfers/start-up kits</t>
  </si>
  <si>
    <t xml:space="preserve">Skills development </t>
  </si>
  <si>
    <t>Para social workers</t>
  </si>
  <si>
    <t>HHs signing the graduation contract</t>
  </si>
  <si>
    <t>FCDO targets</t>
  </si>
  <si>
    <t>EPW</t>
  </si>
  <si>
    <t>EPR Q4 narrative report for FY2021/22</t>
  </si>
  <si>
    <t>Total VUP</t>
  </si>
  <si>
    <t>FCDO beneficiaries covered</t>
  </si>
  <si>
    <t>FCDO coverage</t>
  </si>
  <si>
    <t>Total</t>
  </si>
  <si>
    <t>Female</t>
  </si>
  <si>
    <t>Male</t>
  </si>
  <si>
    <t>children under two years old</t>
  </si>
  <si>
    <t xml:space="preserve">pregnant women 39,246 (15%). </t>
  </si>
  <si>
    <t>para social workers employed</t>
  </si>
  <si>
    <t>Targets for the next 4 years based on SPTP costings</t>
  </si>
  <si>
    <t>Beneficiary Numbers</t>
  </si>
  <si>
    <t>Total budget</t>
  </si>
  <si>
    <t>FCDO budget</t>
  </si>
  <si>
    <t>FCDO beneficiaries base on FCDO funding as a share of the total funding</t>
  </si>
  <si>
    <t>Component 1: Enhance Resilience and Acceleration of Human Capital Development</t>
  </si>
  <si>
    <t>Normal DS + SACCO fees for HHs with no workers</t>
  </si>
  <si>
    <t>Disability DS + SACCO fees for HHs with no workers</t>
  </si>
  <si>
    <t>TOTAL DS HHs</t>
  </si>
  <si>
    <t>EPW -labour based</t>
  </si>
  <si>
    <t>EPW - HBECD</t>
  </si>
  <si>
    <t>CPW</t>
  </si>
  <si>
    <t>Assets</t>
  </si>
  <si>
    <t>Skills</t>
  </si>
  <si>
    <t>Parasocial workers</t>
  </si>
  <si>
    <t>Coordination</t>
  </si>
  <si>
    <t>Total graduation</t>
  </si>
  <si>
    <t>SPIU</t>
  </si>
  <si>
    <t>Graduation Model</t>
  </si>
  <si>
    <t>2026/27</t>
  </si>
  <si>
    <t>Enrolled</t>
  </si>
  <si>
    <t>Cohort 1 (2023/24 - 2024/25</t>
  </si>
  <si>
    <t>Cohort 2 (2024/25 - 2025/26)</t>
  </si>
  <si>
    <t>Cohort 3 (2025/26 - 2026/27)</t>
  </si>
  <si>
    <t>Less graduated (assume 80% graduate and 20% remain on the programme for one more year)</t>
  </si>
  <si>
    <t>Shock Responsive Model</t>
  </si>
  <si>
    <t>National Picture</t>
  </si>
  <si>
    <t>HHs affected by a shock</t>
  </si>
  <si>
    <t>% of HHs affected pushed into poverty</t>
  </si>
  <si>
    <t>HHs needing SR-SP</t>
  </si>
  <si>
    <t>Benefit per month per HH</t>
  </si>
  <si>
    <t>Months of SR-SP</t>
  </si>
  <si>
    <t>Cat 4</t>
  </si>
  <si>
    <t>Cat 3</t>
  </si>
  <si>
    <t>Cat 2</t>
  </si>
  <si>
    <t>Cat 1</t>
  </si>
  <si>
    <t>Available funding for SR-SP Responsive Fund</t>
  </si>
  <si>
    <t>FCDO</t>
  </si>
  <si>
    <t>GoR</t>
  </si>
  <si>
    <t>No of Districts supported with SR-SP</t>
  </si>
  <si>
    <t>No of HHs supported</t>
  </si>
  <si>
    <t>Funding needs</t>
  </si>
  <si>
    <t>OUTPUT INDICATOR 2 - NUTRITION</t>
  </si>
  <si>
    <t>NSDS District stunting levels</t>
  </si>
  <si>
    <t>Non-NSDS District stunting levels</t>
  </si>
  <si>
    <t>NSDS Region</t>
  </si>
  <si>
    <t>Moderate Stunting</t>
  </si>
  <si>
    <t>Boys</t>
  </si>
  <si>
    <t>Girls</t>
  </si>
  <si>
    <t>Severe Stunting</t>
  </si>
  <si>
    <t>Non-NSDS Regions</t>
  </si>
  <si>
    <t>Total Rwanda</t>
  </si>
  <si>
    <t xml:space="preserve">Para social workers in post: 14,752 out of which 4,770 were supported by FCDO. 7,488 parasocial workers in 14  districts  received partial training
Skills Development 2,607 beneficiaries provided with training 1,657 supported by FCDO (737 female and 930 male)
Productive asset transfers and startup kits:  10,296 HHs received assets out of which 6,927 beneficiaries supported by FCDO
</t>
  </si>
  <si>
    <t>FCDO funding GBP per MOU amendment 2 (UK Financial Year)</t>
  </si>
  <si>
    <t>2020/21</t>
  </si>
  <si>
    <t>2021/22</t>
  </si>
  <si>
    <t>DS</t>
  </si>
  <si>
    <t>FCDO fixed tranche</t>
  </si>
  <si>
    <t>SIDA fixed tranche</t>
  </si>
  <si>
    <t>FCDO funding RWF (Rwandan Financial Year)</t>
  </si>
  <si>
    <t>Exchange rate</t>
  </si>
  <si>
    <t>UK Financial Year</t>
  </si>
  <si>
    <t>2020-21 (Apr - March 2021)</t>
  </si>
  <si>
    <t>2021-22 (Apr - March 2022)</t>
  </si>
  <si>
    <t>2022-23 (Apr - March 2023)</t>
  </si>
  <si>
    <t>2023-24 (April - March 2024)</t>
  </si>
  <si>
    <t>2024-25 (April - March 2025)</t>
  </si>
  <si>
    <t>2025-26 (April - March 2026)</t>
  </si>
  <si>
    <t xml:space="preserve"> </t>
  </si>
  <si>
    <t>PROGRAMME TOTAL</t>
  </si>
  <si>
    <t>Calendar year</t>
  </si>
  <si>
    <t>Jan to Dec 2022</t>
  </si>
  <si>
    <t>Jan to Dec 2023</t>
  </si>
  <si>
    <t>Jan to Dec 2024</t>
  </si>
  <si>
    <t>Jan to Dec 2025</t>
  </si>
  <si>
    <t>Jan to March 2026</t>
  </si>
  <si>
    <t>Total Financial Aid</t>
  </si>
  <si>
    <t>FCDO Fixed tranches to GoR</t>
  </si>
  <si>
    <t>Sida Fixed tranches to GoR in SEK</t>
  </si>
  <si>
    <t>SEK 51,146,250</t>
  </si>
  <si>
    <t>SEK 23,750,000</t>
  </si>
  <si>
    <t>SEK 24,375,000</t>
  </si>
  <si>
    <t>SEK 28,000,000</t>
  </si>
  <si>
    <t>SEK 30,000,000</t>
  </si>
  <si>
    <t>SEK 157,271,250</t>
  </si>
  <si>
    <t>Estimated Sida Fixed tranches to GoR in GBP</t>
  </si>
  <si>
    <t>Scale-up of NSDS</t>
  </si>
  <si>
    <t>SIDA</t>
  </si>
  <si>
    <t>DS expansion</t>
  </si>
  <si>
    <t>Expansion of ePW</t>
  </si>
  <si>
    <t>Climate sensitive PW</t>
  </si>
  <si>
    <t>FCDO Variable tranches to GOR</t>
  </si>
  <si>
    <t>Sida Variable tranches to GoR in SEK</t>
  </si>
  <si>
    <t>SEK 0</t>
  </si>
  <si>
    <t>SEK 10,000,000</t>
  </si>
  <si>
    <t>SEK 17,500,000</t>
  </si>
  <si>
    <t>SEK 15,000,000</t>
  </si>
  <si>
    <t>SEK 42,500,000</t>
  </si>
  <si>
    <t>Estimated SIDA Variable tranches to GOR in GBP</t>
  </si>
  <si>
    <t>Support to Shock Responsive Social Protection</t>
  </si>
  <si>
    <t xml:space="preserve">                                -   </t>
  </si>
  <si>
    <t>Support for Policy Innovations (e.g. graduation, disability, old age and child grant)</t>
  </si>
  <si>
    <t xml:space="preserve">Teams should use the guide below to complete the logframe template. </t>
  </si>
  <si>
    <t>PROJECT TITLE</t>
  </si>
  <si>
    <t>A meaningful, easily understood (plain English) Project Title.</t>
  </si>
  <si>
    <t>Long term goal to which the project will contribute towards achieving. When drafting the impact statement, consider how your project fits with other efforts from DFID and partners to achieve the impact, ie is your project nested within a broader undertaking?</t>
  </si>
  <si>
    <t xml:space="preserve">The outcome of your project identifies what will change, who will benefit and how it will contribute to reducing poverty, including contributions to the Millenium Development Goals (MDGs) or Climate Change. </t>
  </si>
  <si>
    <t xml:space="preserve">An assessment of whether your project achieved the Outcome will be included in the Project Completion Review (PCR). Ongoing monitoring of progress against outcome milestones should still take place as an assessment of whether you expect to achieve the Outcome by the end of the programme will be included in Annual Reviews. </t>
  </si>
  <si>
    <t>OUTPUTS</t>
  </si>
  <si>
    <t>Outputs are the specific, direct deliverables of your project.  These will provide the conditions necessary to achieve the Outcome. The logic of the chain from Output to Outcome therefore needs to be clear.</t>
  </si>
  <si>
    <t>Progress against Output milestones and results achieved will be assessed and scored during Annual Reviews and the Project Completion Review.</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</si>
  <si>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</si>
  <si>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</si>
  <si>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</si>
  <si>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</si>
  <si>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l</t>
  </si>
  <si>
    <t>Promote a more considered approach to the choice of Outputs at project design stage; and</t>
  </si>
  <si>
    <t>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</si>
  <si>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</si>
  <si>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</si>
  <si>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DFID and any partners (£) including, where relevant, the government’s own contribution. This only relates to monetary (not in kind) contributions. At Outcome level this is equal to the sum of Inputs for all Outputs.  The DFID share at Outcome Level is a simple, pro rata calculation of DFID’s contribution in monetary terms for all outputs.</t>
  </si>
  <si>
    <t>Information should also be provided for the total number of Annual DFID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</si>
  <si>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</si>
  <si>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</si>
  <si>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</si>
  <si>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rPr>
        <b/>
        <sz val="10"/>
        <color rgb="FF000000"/>
        <rFont val="Arial"/>
        <family val="2"/>
      </rPr>
      <t>Specific</t>
    </r>
    <r>
      <rPr>
        <sz val="10"/>
        <color rgb="FF000000"/>
        <rFont val="Arial"/>
        <family val="2"/>
      </rPr>
      <t xml:space="preserve"> – what will be measured? And how?</t>
    </r>
  </si>
  <si>
    <r>
      <rPr>
        <b/>
        <sz val="10"/>
        <color rgb="FF000000"/>
        <rFont val="Arial"/>
        <family val="2"/>
      </rPr>
      <t xml:space="preserve">Measurable - </t>
    </r>
    <r>
      <rPr>
        <sz val="10"/>
        <color rgb="FF000000"/>
        <rFont val="Arial"/>
        <family val="2"/>
      </rPr>
      <t xml:space="preserve">data can be collected </t>
    </r>
  </si>
  <si>
    <r>
      <rPr>
        <b/>
        <sz val="10"/>
        <color rgb="FF000000"/>
        <rFont val="Arial"/>
        <family val="2"/>
      </rPr>
      <t>Relevant</t>
    </r>
    <r>
      <rPr>
        <sz val="10"/>
        <color rgb="FF000000"/>
        <rFont val="Arial"/>
        <family val="2"/>
      </rPr>
      <t xml:space="preserve">  - to the results chain</t>
    </r>
  </si>
  <si>
    <r>
      <rPr>
        <b/>
        <sz val="10"/>
        <color rgb="FF000000"/>
        <rFont val="Arial"/>
        <family val="2"/>
      </rPr>
      <t>Useful</t>
    </r>
    <r>
      <rPr>
        <sz val="10"/>
        <color rgb="FF000000"/>
        <rFont val="Arial"/>
        <family val="2"/>
      </rPr>
      <t xml:space="preserve"> – for management decision making</t>
    </r>
  </si>
  <si>
    <t>Does not include any element of the target</t>
  </si>
  <si>
    <r>
      <rPr>
        <sz val="10"/>
        <color rgb="FF000000"/>
        <rFont val="Arial"/>
        <family val="2"/>
      </rPr>
      <t xml:space="preserve">Can be </t>
    </r>
    <r>
      <rPr>
        <b/>
        <sz val="10"/>
        <color rgb="FF000000"/>
        <rFont val="Arial"/>
        <family val="2"/>
      </rPr>
      <t>disaggregated</t>
    </r>
    <r>
      <rPr>
        <sz val="10"/>
        <color rgb="FF000000"/>
        <rFont val="Arial"/>
        <family val="2"/>
      </rPr>
      <t xml:space="preserve"> if relevant </t>
    </r>
  </si>
  <si>
    <r>
      <rPr>
        <sz val="10"/>
        <color rgb="FF000000"/>
        <rFont val="Arial"/>
        <family val="2"/>
      </rPr>
      <t xml:space="preserve">Good mix of </t>
    </r>
    <r>
      <rPr>
        <b/>
        <sz val="10"/>
        <color rgb="FF000000"/>
        <rFont val="Arial"/>
        <family val="2"/>
      </rPr>
      <t>qualitative</t>
    </r>
    <r>
      <rPr>
        <sz val="10"/>
        <color rgb="FF000000"/>
        <rFont val="Arial"/>
        <family val="2"/>
      </rPr>
      <t xml:space="preserve"> and </t>
    </r>
    <r>
      <rPr>
        <b/>
        <sz val="10"/>
        <color rgb="FF000000"/>
        <rFont val="Arial"/>
        <family val="2"/>
      </rPr>
      <t>quantitative</t>
    </r>
  </si>
  <si>
    <r>
      <rPr>
        <b/>
        <sz val="10"/>
        <color rgb="FF000000"/>
        <rFont val="Arial"/>
        <family val="2"/>
      </rPr>
      <t>Already defined -</t>
    </r>
    <r>
      <rPr>
        <sz val="10"/>
        <color rgb="FF000000"/>
        <rFont val="Arial"/>
        <family val="2"/>
      </rPr>
      <t xml:space="preserve"> if relevant include indicators which towards the DRF / OP / ICF KPIs / MDGs.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</si>
  <si>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</si>
  <si>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</si>
  <si>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rPr>
        <b/>
        <sz val="10"/>
        <rFont val="Arial"/>
        <family val="2"/>
      </rPr>
      <t>Top Tip</t>
    </r>
    <r>
      <rPr>
        <sz val="10"/>
        <rFont val="Arial"/>
        <family val="2"/>
      </rPr>
      <t xml:space="preserve"> – select indicators based on relevance to the Results Chain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</si>
  <si>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</si>
  <si>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</si>
  <si>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</si>
  <si>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</si>
  <si>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</si>
  <si>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SRO. </t>
  </si>
  <si>
    <t xml:space="preserve">Use existing data where possible, but check reliability and seek assurances regarding the data quality eg use data from national statistical systems / MIS.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</si>
  <si>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</si>
  <si>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</si>
  <si>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</si>
  <si>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</si>
  <si>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</si>
  <si>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</si>
  <si>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</si>
  <si>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</si>
  <si>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</si>
  <si>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</si>
  <si>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</si>
  <si>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</si>
  <si>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rPr>
        <b/>
        <sz val="10"/>
        <rFont val="Arial"/>
        <family val="2"/>
      </rP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</si>
  <si>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</si>
  <si>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</si>
  <si>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</si>
  <si>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</si>
  <si>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</si>
  <si>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</si>
  <si>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r>
      <rPr>
        <b/>
        <sz val="10"/>
        <rFont val="Arial"/>
        <family val="2"/>
      </rPr>
      <t>Top Tip</t>
    </r>
    <r>
      <rPr>
        <sz val="10"/>
        <rFont val="Arial"/>
        <family val="2"/>
      </rPr>
      <t xml:space="preserve"> - Before using a data source, assess its quality and seek assurances from data providers where needed ie consider its validity, reliability and availability.</t>
    </r>
  </si>
  <si>
    <t>ASSUMPTIONS</t>
  </si>
  <si>
    <t xml:space="preserve">Define any assumptions which are linked to the realisation of your project's individual outputs, as well as those which are critical to the realisation of the outcome and impact: these will not all be the same. </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</si>
  <si>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</si>
  <si>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</si>
  <si>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</si>
  <si>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</si>
  <si>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rFont val="Arial"/>
        <family val="2"/>
      </rP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</si>
  <si>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rPr>
        <b/>
        <sz val="10"/>
        <rFont val="Arial"/>
        <family val="2"/>
      </rPr>
      <t xml:space="preserve">Efficiency </t>
    </r>
    <r>
      <rPr>
        <sz val="10"/>
        <rFont val="Arial"/>
        <family val="2"/>
      </rPr>
      <t>- How well are we (or our agents) converting inputs into outputs? (‘</t>
    </r>
    <r>
      <rPr>
        <i/>
        <sz val="10"/>
        <rFont val="Arial"/>
        <family val="2"/>
      </rPr>
      <t>Spending well’</t>
    </r>
    <r>
      <rPr>
        <sz val="10"/>
        <rFont val="Arial"/>
        <family val="2"/>
      </rPr>
      <t>)</t>
    </r>
  </si>
  <si>
    <r>
      <rPr>
        <b/>
        <sz val="10"/>
        <rFont val="Arial"/>
        <family val="2"/>
      </rP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</si>
  <si>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rPr>
        <b/>
        <sz val="10"/>
        <rFont val="Arial"/>
        <family val="2"/>
      </rPr>
      <t>Cost-effectiveness</t>
    </r>
    <r>
      <rPr>
        <sz val="10"/>
        <rFont val="Arial"/>
        <family val="2"/>
      </rPr>
      <t xml:space="preserve"> - What is the intervention’s ultimate impact on poverty reduction, relative to the inputs that we or our agents invest in it?</t>
    </r>
  </si>
  <si>
    <t>DFID’s Approach to Value for Money (Smart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</si>
</sst>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_(* #,##0.00_);_(* \(#,##0.00\);_(* &quot;-&quot;??_);_(@_)"/>
    <numFmt numFmtId="165" formatCode="0.0%"/>
    <numFmt numFmtId="166" formatCode="_(* #,##0.0_);_(* \(#,##0.0\);_(* &quot;-&quot;??_);_(@_)"/>
    <numFmt numFmtId="167" formatCode="0.0"/>
    <numFmt numFmtId="168" formatCode="_-* #,##0_-;\-* #,##0_-;_-* &quot;-&quot;??_-;_-@_-"/>
    <numFmt numFmtId="169" formatCode="_(* #,##0_);_(* \(#,##0\);_(* &quot;-&quot;??_);_(@_)"/>
  </numFmts>
  <fonts count="45">
    <font>
      <sz val="10"/>
      <name val="Arial"/>
    </font>
    <font>
      <b/>
      <sz val="12"/>
      <name val="Arial"/>
      <family val="2"/>
    </font>
    <font>
      <sz val="10"/>
      <name val="Arial"/>
      <family val="2"/>
    </font>
    <font>
      <b/>
      <sz val="10"/>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u/>
      <sz val="10"/>
      <color theme="11"/>
      <name val="Arial"/>
      <family val="2"/>
    </font>
    <font>
      <sz val="9"/>
      <color indexed="81"/>
      <name val="Tahoma"/>
      <family val="2"/>
    </font>
    <font>
      <b/>
      <sz val="9"/>
      <color indexed="81"/>
      <name val="Tahoma"/>
      <family val="2"/>
    </font>
    <font>
      <sz val="9"/>
      <name val="Arial"/>
      <family val="2"/>
    </font>
    <font>
      <sz val="10"/>
      <color theme="9" tint="-0.249977111117893"/>
      <name val="Arial"/>
      <family val="2"/>
    </font>
    <font>
      <sz val="10"/>
      <color rgb="FFFF0000"/>
      <name val="Arial"/>
      <family val="2"/>
    </font>
    <font>
      <sz val="12"/>
      <color rgb="FF000000"/>
      <name val="Times New Roman"/>
      <family val="1"/>
    </font>
    <font>
      <b/>
      <sz val="22"/>
      <name val="Arial"/>
      <family val="2"/>
    </font>
    <font>
      <sz val="12"/>
      <name val="Times New Roman"/>
      <family val="1"/>
    </font>
    <font>
      <b/>
      <sz val="12"/>
      <name val="Times New Roman"/>
      <family val="1"/>
    </font>
    <font>
      <sz val="12"/>
      <color rgb="FF002060"/>
      <name val="Calibri"/>
      <family val="2"/>
    </font>
    <font>
      <b/>
      <sz val="11"/>
      <color theme="1"/>
      <name val="Calibri"/>
      <family val="2"/>
      <scheme val="minor"/>
    </font>
    <font>
      <b/>
      <sz val="12"/>
      <color theme="1"/>
      <name val="Calibri"/>
      <family val="2"/>
      <scheme val="minor"/>
    </font>
    <font>
      <i/>
      <sz val="12"/>
      <color theme="1"/>
      <name val="Calibri"/>
      <family val="2"/>
      <scheme val="minor"/>
    </font>
    <font>
      <b/>
      <sz val="7"/>
      <color rgb="FFFFFFFF"/>
      <name val="Arial"/>
      <family val="2"/>
    </font>
    <font>
      <b/>
      <sz val="7"/>
      <color rgb="FF000000"/>
      <name val="Arial"/>
      <family val="2"/>
    </font>
    <font>
      <sz val="7"/>
      <color rgb="FF000000"/>
      <name val="Arial"/>
      <family val="2"/>
    </font>
    <font>
      <b/>
      <i/>
      <sz val="10"/>
      <name val="Arial"/>
      <family val="2"/>
    </font>
    <font>
      <b/>
      <sz val="20"/>
      <name val="Arial"/>
      <family val="2"/>
    </font>
    <font>
      <b/>
      <sz val="10"/>
      <color rgb="FFFF0000"/>
      <name val="Arial"/>
      <family val="2"/>
    </font>
    <font>
      <sz val="10"/>
      <color theme="3" tint="0.39997558519241921"/>
      <name val="Arial"/>
      <family val="2"/>
    </font>
    <font>
      <sz val="10"/>
      <color rgb="FF00B050"/>
      <name val="Arial"/>
      <family val="2"/>
    </font>
    <font>
      <sz val="9"/>
      <name val="Calibri"/>
      <family val="2"/>
    </font>
    <font>
      <b/>
      <sz val="18"/>
      <name val="Arial"/>
      <family val="2"/>
    </font>
    <font>
      <strike/>
      <sz val="10"/>
      <color rgb="FF000000"/>
      <name val="Arial"/>
      <family val="2"/>
    </font>
    <font>
      <sz val="10"/>
      <color rgb="FF0070C0"/>
      <name val="Arial"/>
      <family val="2"/>
    </font>
    <font>
      <i/>
      <sz val="10"/>
      <color rgb="FF0070C0"/>
      <name val="Arial"/>
      <family val="2"/>
    </font>
    <font>
      <strike/>
      <sz val="10"/>
      <name val="Arial"/>
      <family val="2"/>
    </font>
    <font>
      <strike/>
      <sz val="10"/>
      <color theme="9" tint="-0.249977111117893"/>
      <name val="Arial"/>
      <family val="2"/>
    </font>
    <font>
      <sz val="11"/>
      <name val="Arial"/>
      <family val="2"/>
    </font>
  </fonts>
  <fills count="2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rgb="FFD9D9D9"/>
        <bgColor indexed="64"/>
      </patternFill>
    </fill>
    <fill>
      <patternFill patternType="solid">
        <fgColor rgb="FFF2F2F2"/>
        <bgColor indexed="64"/>
      </patternFill>
    </fill>
    <fill>
      <patternFill patternType="gray06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1F3864"/>
        <bgColor indexed="64"/>
      </patternFill>
    </fill>
    <fill>
      <patternFill patternType="solid">
        <fgColor rgb="FF00B050"/>
        <bgColor indexed="64"/>
      </patternFill>
    </fill>
    <fill>
      <patternFill patternType="solid">
        <fgColor rgb="FFB4C6E7"/>
        <bgColor indexed="64"/>
      </patternFill>
    </fill>
    <fill>
      <patternFill patternType="solid">
        <fgColor rgb="FFFFC000"/>
        <bgColor indexed="64"/>
      </patternFill>
    </fill>
    <fill>
      <patternFill patternType="solid">
        <fgColor rgb="FFE7E6E6"/>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249977111117893"/>
        <bgColor rgb="FF000000"/>
      </patternFill>
    </fill>
  </fills>
  <borders count="5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
      <left/>
      <right style="thick">
        <color rgb="FFFFFFFF"/>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top/>
      <bottom style="thin">
        <color indexed="64"/>
      </bottom>
      <diagonal/>
    </border>
    <border>
      <left/>
      <right style="thick">
        <color indexed="64"/>
      </right>
      <top style="medium">
        <color indexed="64"/>
      </top>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medium">
        <color auto="1"/>
      </left>
      <right style="thick">
        <color indexed="64"/>
      </right>
      <top style="medium">
        <color indexed="64"/>
      </top>
      <bottom/>
      <diagonal/>
    </border>
    <border>
      <left style="medium">
        <color auto="1"/>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thin">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thick">
        <color auto="1"/>
      </bottom>
      <diagonal/>
    </border>
    <border>
      <left style="thick">
        <color auto="1"/>
      </left>
      <right style="thick">
        <color auto="1"/>
      </right>
      <top style="medium">
        <color auto="1"/>
      </top>
      <bottom style="thick">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indexed="64"/>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128">
    <xf numFmtId="0" fontId="0" fillId="0" borderId="0"/>
    <xf numFmtId="0" fontId="4" fillId="0" borderId="0" applyNumberFormat="0" applyFill="0" applyBorder="0" applyAlignment="0" applyProtection="0"/>
    <xf numFmtId="0" fontId="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64"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692">
    <xf numFmtId="0" fontId="0" fillId="0" borderId="0" xfId="0"/>
    <xf numFmtId="0" fontId="3" fillId="0" borderId="0" xfId="0" applyFont="1" applyAlignment="1">
      <alignment vertical="center"/>
    </xf>
    <xf numFmtId="0" fontId="0" fillId="0" borderId="0" xfId="0" applyAlignment="1">
      <alignment wrapText="1"/>
    </xf>
    <xf numFmtId="0" fontId="6" fillId="10" borderId="0" xfId="2" applyFont="1" applyFill="1" applyAlignment="1">
      <alignment horizontal="left" vertical="center" wrapText="1"/>
    </xf>
    <xf numFmtId="0" fontId="2" fillId="0" borderId="0" xfId="2"/>
    <xf numFmtId="0" fontId="2" fillId="10" borderId="0" xfId="2" applyFill="1" applyAlignment="1">
      <alignment horizontal="left" vertical="center" wrapText="1"/>
    </xf>
    <xf numFmtId="0" fontId="5" fillId="0" borderId="0" xfId="2" applyFont="1" applyAlignment="1">
      <alignment horizontal="left"/>
    </xf>
    <xf numFmtId="0" fontId="2" fillId="0" borderId="0" xfId="2" applyAlignment="1">
      <alignment horizontal="left" vertical="center"/>
    </xf>
    <xf numFmtId="0" fontId="2" fillId="10" borderId="0" xfId="2" applyFill="1" applyAlignment="1">
      <alignment horizontal="center" vertical="center" wrapText="1"/>
    </xf>
    <xf numFmtId="0" fontId="8" fillId="10" borderId="0" xfId="2" applyFont="1" applyFill="1" applyAlignment="1">
      <alignment horizontal="right" vertical="center" wrapText="1"/>
    </xf>
    <xf numFmtId="0" fontId="12" fillId="10" borderId="0" xfId="2" applyFont="1" applyFill="1" applyAlignment="1">
      <alignment horizontal="left" vertical="center" wrapText="1"/>
    </xf>
    <xf numFmtId="0" fontId="4" fillId="0" borderId="0" xfId="1" applyAlignment="1">
      <alignment vertical="center"/>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xf>
    <xf numFmtId="0" fontId="3" fillId="2" borderId="1" xfId="0" applyFont="1" applyFill="1" applyBorder="1" applyAlignment="1">
      <alignment vertical="top" wrapText="1"/>
    </xf>
    <xf numFmtId="0" fontId="3" fillId="3" borderId="2" xfId="0" applyFont="1" applyFill="1" applyBorder="1" applyAlignment="1">
      <alignment vertical="top" wrapText="1"/>
    </xf>
    <xf numFmtId="0" fontId="3" fillId="2" borderId="3" xfId="0" applyFont="1" applyFill="1" applyBorder="1" applyAlignment="1">
      <alignment vertical="top" wrapText="1"/>
    </xf>
    <xf numFmtId="0" fontId="3" fillId="4" borderId="3" xfId="0" applyFont="1" applyFill="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10" xfId="0" applyFont="1" applyBorder="1" applyAlignment="1">
      <alignment vertical="top" wrapText="1"/>
    </xf>
    <xf numFmtId="0" fontId="3" fillId="0" borderId="2" xfId="0" applyFont="1" applyBorder="1" applyAlignment="1">
      <alignment vertical="top" wrapText="1"/>
    </xf>
    <xf numFmtId="0" fontId="3" fillId="0" borderId="0" xfId="0" applyFont="1" applyAlignment="1">
      <alignment vertical="top" wrapText="1"/>
    </xf>
    <xf numFmtId="0" fontId="3" fillId="3" borderId="1" xfId="0" applyFont="1" applyFill="1" applyBorder="1" applyAlignment="1">
      <alignment vertical="top" wrapText="1"/>
    </xf>
    <xf numFmtId="0" fontId="3" fillId="2" borderId="8" xfId="0" applyFont="1" applyFill="1" applyBorder="1" applyAlignment="1">
      <alignment vertical="top" wrapText="1"/>
    </xf>
    <xf numFmtId="0" fontId="3" fillId="4" borderId="8" xfId="0" applyFont="1" applyFill="1" applyBorder="1" applyAlignment="1">
      <alignment vertical="top" wrapText="1"/>
    </xf>
    <xf numFmtId="0" fontId="3" fillId="7" borderId="8" xfId="0" applyFont="1" applyFill="1" applyBorder="1" applyAlignment="1">
      <alignment vertical="top" wrapText="1"/>
    </xf>
    <xf numFmtId="0" fontId="3" fillId="6" borderId="3" xfId="0" applyFont="1" applyFill="1" applyBorder="1" applyAlignment="1">
      <alignment vertical="top" wrapText="1"/>
    </xf>
    <xf numFmtId="0" fontId="3" fillId="0" borderId="3" xfId="0" applyFont="1" applyBorder="1" applyAlignment="1">
      <alignment vertical="top" wrapText="1"/>
    </xf>
    <xf numFmtId="0" fontId="3" fillId="6" borderId="1" xfId="0" applyFont="1" applyFill="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horizontal="center" vertical="top" wrapText="1"/>
    </xf>
    <xf numFmtId="9" fontId="0" fillId="5" borderId="4" xfId="0" applyNumberFormat="1" applyFill="1" applyBorder="1" applyAlignment="1">
      <alignment horizontal="center" vertical="center" wrapText="1"/>
    </xf>
    <xf numFmtId="0" fontId="0" fillId="5" borderId="5" xfId="0" applyFill="1" applyBorder="1" applyAlignment="1">
      <alignment vertical="center"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0" fillId="5" borderId="2" xfId="0" applyFill="1" applyBorder="1" applyAlignment="1">
      <alignment vertical="center" wrapText="1"/>
    </xf>
    <xf numFmtId="0" fontId="3" fillId="8" borderId="0" xfId="0" applyFont="1" applyFill="1" applyAlignment="1">
      <alignment vertical="top" wrapText="1"/>
    </xf>
    <xf numFmtId="0" fontId="3" fillId="3" borderId="1" xfId="0" applyFont="1" applyFill="1" applyBorder="1" applyAlignment="1">
      <alignment horizontal="left" vertical="top" wrapText="1"/>
    </xf>
    <xf numFmtId="0" fontId="3" fillId="7" borderId="8" xfId="0" applyFont="1" applyFill="1" applyBorder="1" applyAlignment="1">
      <alignment horizontal="left" vertical="top" wrapText="1"/>
    </xf>
    <xf numFmtId="0" fontId="0" fillId="0" borderId="11" xfId="0" applyBorder="1" applyAlignment="1">
      <alignment horizontal="left" vertical="top" wrapText="1"/>
    </xf>
    <xf numFmtId="0" fontId="3" fillId="7" borderId="11" xfId="0" applyFont="1" applyFill="1" applyBorder="1" applyAlignment="1">
      <alignment horizontal="left" vertical="top" wrapText="1"/>
    </xf>
    <xf numFmtId="0" fontId="3" fillId="3" borderId="2" xfId="0" applyFont="1" applyFill="1" applyBorder="1" applyAlignment="1">
      <alignment horizontal="left" vertical="top" wrapText="1"/>
    </xf>
    <xf numFmtId="9" fontId="0" fillId="5" borderId="4" xfId="0" applyNumberFormat="1" applyFill="1" applyBorder="1" applyAlignment="1">
      <alignment horizontal="center" vertical="top" wrapText="1"/>
    </xf>
    <xf numFmtId="0" fontId="0" fillId="5" borderId="2" xfId="0" applyFill="1" applyBorder="1" applyAlignment="1">
      <alignment horizontal="left" vertical="top" wrapText="1"/>
    </xf>
    <xf numFmtId="0" fontId="0" fillId="5" borderId="2" xfId="0" applyFill="1" applyBorder="1" applyAlignment="1">
      <alignment horizontal="center" vertical="top" wrapText="1"/>
    </xf>
    <xf numFmtId="0" fontId="2" fillId="0" borderId="3" xfId="0" applyFont="1" applyBorder="1" applyAlignment="1">
      <alignment vertical="top" wrapText="1"/>
    </xf>
    <xf numFmtId="0" fontId="2" fillId="5" borderId="5" xfId="0" applyFont="1" applyFill="1" applyBorder="1" applyAlignment="1">
      <alignment vertical="top" wrapText="1"/>
    </xf>
    <xf numFmtId="0" fontId="2" fillId="5" borderId="4" xfId="0" applyFont="1" applyFill="1" applyBorder="1" applyAlignment="1">
      <alignment vertical="top" wrapText="1"/>
    </xf>
    <xf numFmtId="0" fontId="3" fillId="0" borderId="1" xfId="0" applyFont="1" applyBorder="1" applyAlignment="1">
      <alignment horizontal="left" vertical="top" wrapText="1"/>
    </xf>
    <xf numFmtId="0" fontId="3" fillId="4" borderId="11" xfId="0" applyFont="1" applyFill="1" applyBorder="1" applyAlignment="1">
      <alignment vertical="top" wrapText="1"/>
    </xf>
    <xf numFmtId="0" fontId="3" fillId="4" borderId="1" xfId="0" applyFont="1" applyFill="1" applyBorder="1" applyAlignment="1">
      <alignment vertical="top" wrapText="1"/>
    </xf>
    <xf numFmtId="0" fontId="3" fillId="0" borderId="11" xfId="0" applyFont="1" applyBorder="1" applyAlignment="1">
      <alignment vertical="top" wrapText="1"/>
    </xf>
    <xf numFmtId="0" fontId="3" fillId="4" borderId="10" xfId="0" applyFont="1" applyFill="1" applyBorder="1" applyAlignment="1">
      <alignment vertical="top" wrapText="1"/>
    </xf>
    <xf numFmtId="0" fontId="3" fillId="6" borderId="8" xfId="0" applyFont="1" applyFill="1" applyBorder="1" applyAlignment="1">
      <alignment vertical="top" wrapText="1"/>
    </xf>
    <xf numFmtId="0" fontId="2" fillId="0" borderId="1" xfId="0" applyFont="1" applyBorder="1" applyAlignment="1">
      <alignment vertical="top" wrapText="1"/>
    </xf>
    <xf numFmtId="0" fontId="2" fillId="6" borderId="1" xfId="0" applyFont="1" applyFill="1" applyBorder="1" applyAlignment="1">
      <alignment vertical="top" wrapText="1"/>
    </xf>
    <xf numFmtId="0" fontId="2" fillId="0" borderId="0" xfId="0" applyFont="1" applyAlignment="1">
      <alignment vertical="center"/>
    </xf>
    <xf numFmtId="0" fontId="2" fillId="0" borderId="0" xfId="0" applyFont="1"/>
    <xf numFmtId="0" fontId="2" fillId="0" borderId="2" xfId="0" applyFont="1" applyBorder="1" applyAlignment="1">
      <alignment horizontal="left" vertical="top" wrapText="1"/>
    </xf>
    <xf numFmtId="0" fontId="2" fillId="5" borderId="2" xfId="0" applyFont="1" applyFill="1" applyBorder="1" applyAlignment="1">
      <alignment vertical="top" wrapText="1"/>
    </xf>
    <xf numFmtId="0" fontId="2" fillId="0" borderId="14" xfId="0" applyFont="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horizontal="left" vertical="top" wrapText="1"/>
    </xf>
    <xf numFmtId="0" fontId="2" fillId="6" borderId="9" xfId="0" applyFont="1" applyFill="1" applyBorder="1" applyAlignment="1">
      <alignment vertical="top" wrapText="1"/>
    </xf>
    <xf numFmtId="0" fontId="2" fillId="0" borderId="11" xfId="0" applyFont="1" applyBorder="1" applyAlignment="1">
      <alignment vertical="top" wrapText="1"/>
    </xf>
    <xf numFmtId="0" fontId="18" fillId="0" borderId="3" xfId="0" applyFont="1" applyBorder="1" applyAlignment="1">
      <alignment vertical="top" wrapText="1"/>
    </xf>
    <xf numFmtId="0" fontId="18" fillId="0" borderId="1" xfId="0" applyFont="1" applyBorder="1" applyAlignment="1">
      <alignment vertical="top" wrapText="1"/>
    </xf>
    <xf numFmtId="9" fontId="2" fillId="0" borderId="3" xfId="0" applyNumberFormat="1" applyFont="1" applyBorder="1" applyAlignment="1">
      <alignment vertical="top" wrapText="1"/>
    </xf>
    <xf numFmtId="0" fontId="2" fillId="0" borderId="0" xfId="0" applyFont="1" applyAlignment="1">
      <alignment horizontal="left" vertical="top"/>
    </xf>
    <xf numFmtId="0" fontId="2" fillId="0" borderId="0" xfId="0" applyFont="1" applyAlignment="1">
      <alignment horizontal="left"/>
    </xf>
    <xf numFmtId="0" fontId="19" fillId="5" borderId="5" xfId="0" applyFont="1" applyFill="1" applyBorder="1" applyAlignment="1">
      <alignment vertical="top" wrapText="1"/>
    </xf>
    <xf numFmtId="0" fontId="19" fillId="5" borderId="2" xfId="0" applyFont="1" applyFill="1"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top" wrapText="1"/>
    </xf>
    <xf numFmtId="0" fontId="3" fillId="2" borderId="11" xfId="0" applyFont="1" applyFill="1" applyBorder="1" applyAlignment="1">
      <alignment vertical="top" wrapText="1"/>
    </xf>
    <xf numFmtId="0" fontId="2" fillId="5" borderId="17" xfId="0" applyFont="1" applyFill="1" applyBorder="1" applyAlignment="1">
      <alignment vertical="top" wrapText="1"/>
    </xf>
    <xf numFmtId="0" fontId="2" fillId="5" borderId="6" xfId="0" applyFont="1" applyFill="1" applyBorder="1" applyAlignment="1">
      <alignment vertical="top" wrapText="1"/>
    </xf>
    <xf numFmtId="0" fontId="19" fillId="5" borderId="17" xfId="0" applyFont="1" applyFill="1" applyBorder="1" applyAlignment="1">
      <alignment vertical="top" wrapText="1"/>
    </xf>
    <xf numFmtId="0" fontId="3" fillId="7" borderId="0" xfId="0" applyFont="1" applyFill="1" applyAlignment="1">
      <alignment horizontal="left" vertical="top" wrapText="1"/>
    </xf>
    <xf numFmtId="0" fontId="2" fillId="0" borderId="0" xfId="0" applyFont="1" applyAlignment="1">
      <alignment horizontal="left" vertical="top" wrapText="1"/>
    </xf>
    <xf numFmtId="0" fontId="0" fillId="5" borderId="5" xfId="0" applyFill="1" applyBorder="1" applyAlignment="1">
      <alignment vertical="top" wrapText="1"/>
    </xf>
    <xf numFmtId="0" fontId="20" fillId="5" borderId="5" xfId="0" applyFont="1" applyFill="1" applyBorder="1" applyAlignment="1">
      <alignment vertical="top" wrapText="1"/>
    </xf>
    <xf numFmtId="0" fontId="0" fillId="0" borderId="1" xfId="0" applyBorder="1" applyAlignment="1">
      <alignment horizontal="center" vertical="top" wrapText="1"/>
    </xf>
    <xf numFmtId="0" fontId="0" fillId="5" borderId="4" xfId="0" applyFill="1" applyBorder="1" applyAlignment="1">
      <alignment vertical="top" wrapText="1"/>
    </xf>
    <xf numFmtId="0" fontId="20" fillId="5" borderId="2" xfId="0" applyFont="1" applyFill="1" applyBorder="1" applyAlignment="1">
      <alignment vertical="top" wrapText="1"/>
    </xf>
    <xf numFmtId="9" fontId="2" fillId="0" borderId="3" xfId="89" applyFont="1" applyBorder="1" applyAlignment="1">
      <alignment vertical="top" wrapText="1"/>
    </xf>
    <xf numFmtId="9" fontId="0" fillId="0" borderId="3" xfId="89" applyFont="1" applyBorder="1" applyAlignment="1">
      <alignment vertical="top" wrapText="1"/>
    </xf>
    <xf numFmtId="165" fontId="2" fillId="0" borderId="3" xfId="89" applyNumberFormat="1" applyFont="1" applyBorder="1" applyAlignment="1">
      <alignment vertical="top" wrapText="1"/>
    </xf>
    <xf numFmtId="165" fontId="0" fillId="0" borderId="3" xfId="89" applyNumberFormat="1" applyFont="1" applyBorder="1" applyAlignment="1">
      <alignment vertical="top" wrapText="1"/>
    </xf>
    <xf numFmtId="0" fontId="0" fillId="0" borderId="10" xfId="0" applyBorder="1" applyAlignment="1">
      <alignment vertical="top" wrapText="1"/>
    </xf>
    <xf numFmtId="166" fontId="2" fillId="0" borderId="3" xfId="113" applyNumberFormat="1" applyFont="1" applyBorder="1" applyAlignment="1">
      <alignment vertical="top" wrapText="1"/>
    </xf>
    <xf numFmtId="166" fontId="0" fillId="0" borderId="3" xfId="113" applyNumberFormat="1" applyFont="1" applyBorder="1" applyAlignment="1">
      <alignment vertical="top" wrapText="1"/>
    </xf>
    <xf numFmtId="9" fontId="2" fillId="11" borderId="3" xfId="89" applyFont="1" applyFill="1" applyBorder="1" applyAlignment="1">
      <alignment vertical="top" wrapText="1"/>
    </xf>
    <xf numFmtId="0" fontId="2" fillId="11" borderId="3" xfId="0" applyFont="1" applyFill="1" applyBorder="1" applyAlignment="1">
      <alignment vertical="top" wrapText="1"/>
    </xf>
    <xf numFmtId="9" fontId="0" fillId="11" borderId="3" xfId="89" applyFont="1" applyFill="1" applyBorder="1" applyAlignment="1">
      <alignment vertical="top" wrapText="1"/>
    </xf>
    <xf numFmtId="0" fontId="2" fillId="0" borderId="8" xfId="0" applyFont="1" applyBorder="1" applyAlignment="1">
      <alignment vertical="top" wrapText="1"/>
    </xf>
    <xf numFmtId="165" fontId="2" fillId="11" borderId="3" xfId="89" applyNumberFormat="1" applyFont="1" applyFill="1" applyBorder="1" applyAlignment="1">
      <alignment vertical="top" wrapText="1"/>
    </xf>
    <xf numFmtId="166" fontId="2" fillId="11" borderId="1" xfId="113" applyNumberFormat="1" applyFont="1" applyFill="1" applyBorder="1" applyAlignment="1">
      <alignment horizontal="left" vertical="top" wrapText="1"/>
    </xf>
    <xf numFmtId="166" fontId="2" fillId="11" borderId="3" xfId="113" applyNumberFormat="1" applyFont="1" applyFill="1" applyBorder="1" applyAlignment="1">
      <alignment vertical="top" wrapText="1"/>
    </xf>
    <xf numFmtId="166" fontId="0" fillId="11" borderId="3" xfId="113" applyNumberFormat="1" applyFont="1" applyFill="1" applyBorder="1" applyAlignment="1">
      <alignment vertical="top" wrapText="1"/>
    </xf>
    <xf numFmtId="0" fontId="3" fillId="12" borderId="0" xfId="0" applyFont="1" applyFill="1" applyAlignment="1">
      <alignment vertical="top" wrapText="1"/>
    </xf>
    <xf numFmtId="0" fontId="2" fillId="12" borderId="0" xfId="0" applyFont="1" applyFill="1"/>
    <xf numFmtId="0" fontId="0" fillId="12" borderId="0" xfId="0" applyFill="1"/>
    <xf numFmtId="0" fontId="2" fillId="12" borderId="4" xfId="0" applyFont="1" applyFill="1" applyBorder="1" applyAlignment="1">
      <alignment vertical="top" wrapText="1"/>
    </xf>
    <xf numFmtId="0" fontId="3" fillId="0" borderId="8" xfId="0" applyFont="1" applyBorder="1" applyAlignment="1">
      <alignment horizontal="center" vertical="top" wrapText="1"/>
    </xf>
    <xf numFmtId="0" fontId="2" fillId="0" borderId="5" xfId="0" applyFont="1" applyBorder="1" applyAlignment="1">
      <alignment wrapText="1"/>
    </xf>
    <xf numFmtId="166" fontId="2" fillId="0" borderId="3" xfId="0" applyNumberFormat="1" applyFont="1" applyBorder="1" applyAlignment="1">
      <alignment vertical="top" wrapText="1"/>
    </xf>
    <xf numFmtId="0" fontId="2" fillId="12" borderId="3" xfId="0" applyFont="1" applyFill="1" applyBorder="1" applyAlignment="1">
      <alignment vertical="top" wrapText="1"/>
    </xf>
    <xf numFmtId="0" fontId="2" fillId="12" borderId="1" xfId="0" applyFont="1" applyFill="1" applyBorder="1" applyAlignment="1">
      <alignment horizontal="left" vertical="top" wrapText="1"/>
    </xf>
    <xf numFmtId="0" fontId="2" fillId="12" borderId="1" xfId="0" applyFont="1" applyFill="1" applyBorder="1" applyAlignment="1">
      <alignment vertical="top" wrapText="1"/>
    </xf>
    <xf numFmtId="0" fontId="0" fillId="0" borderId="11" xfId="0" applyBorder="1" applyAlignment="1">
      <alignment vertical="top" wrapText="1"/>
    </xf>
    <xf numFmtId="9" fontId="0" fillId="0" borderId="0" xfId="89" applyFont="1"/>
    <xf numFmtId="169" fontId="0" fillId="0" borderId="0" xfId="113" applyNumberFormat="1" applyFont="1"/>
    <xf numFmtId="0" fontId="3" fillId="0" borderId="0" xfId="0" applyFont="1" applyAlignment="1">
      <alignment horizontal="center"/>
    </xf>
    <xf numFmtId="169" fontId="3" fillId="0" borderId="0" xfId="113" applyNumberFormat="1" applyFont="1"/>
    <xf numFmtId="0" fontId="2" fillId="13" borderId="3" xfId="0" applyFont="1" applyFill="1" applyBorder="1" applyAlignment="1">
      <alignment vertical="top" wrapText="1"/>
    </xf>
    <xf numFmtId="0" fontId="3" fillId="0" borderId="2" xfId="0" applyFont="1" applyBorder="1" applyAlignment="1">
      <alignment horizontal="left" vertical="top" wrapText="1"/>
    </xf>
    <xf numFmtId="0" fontId="22" fillId="0" borderId="0" xfId="0" applyFont="1"/>
    <xf numFmtId="0" fontId="21" fillId="0" borderId="0" xfId="0" applyFont="1"/>
    <xf numFmtId="0" fontId="23" fillId="0" borderId="0" xfId="0" applyFont="1"/>
    <xf numFmtId="0" fontId="24" fillId="0" borderId="0" xfId="0" applyFont="1"/>
    <xf numFmtId="0" fontId="3" fillId="0" borderId="17" xfId="0" applyFont="1" applyBorder="1" applyAlignment="1">
      <alignment horizontal="center"/>
    </xf>
    <xf numFmtId="0" fontId="3" fillId="0" borderId="10" xfId="0" applyFont="1" applyBorder="1" applyAlignment="1">
      <alignment horizontal="center"/>
    </xf>
    <xf numFmtId="169" fontId="0" fillId="0" borderId="17" xfId="113" applyNumberFormat="1" applyFont="1" applyBorder="1"/>
    <xf numFmtId="169" fontId="0" fillId="0" borderId="0" xfId="113" applyNumberFormat="1" applyFont="1" applyBorder="1"/>
    <xf numFmtId="169" fontId="0" fillId="0" borderId="10" xfId="113" applyNumberFormat="1" applyFont="1" applyBorder="1"/>
    <xf numFmtId="169" fontId="2" fillId="0" borderId="0" xfId="113" applyNumberFormat="1" applyFont="1" applyBorder="1"/>
    <xf numFmtId="169" fontId="2" fillId="0" borderId="10" xfId="113" applyNumberFormat="1" applyFont="1" applyBorder="1"/>
    <xf numFmtId="169" fontId="2" fillId="0" borderId="6" xfId="113" applyNumberFormat="1" applyFont="1" applyBorder="1"/>
    <xf numFmtId="169" fontId="2" fillId="0" borderId="9" xfId="113" applyNumberFormat="1" applyFont="1" applyBorder="1"/>
    <xf numFmtId="169" fontId="2" fillId="0" borderId="3" xfId="113" applyNumberFormat="1" applyFont="1" applyBorder="1"/>
    <xf numFmtId="169" fontId="3" fillId="0" borderId="0" xfId="113" applyNumberFormat="1" applyFont="1" applyBorder="1"/>
    <xf numFmtId="3" fontId="25" fillId="0" borderId="0" xfId="0" applyNumberFormat="1" applyFont="1"/>
    <xf numFmtId="0" fontId="2" fillId="0" borderId="4" xfId="0" applyFont="1" applyBorder="1" applyAlignment="1">
      <alignment vertical="top" wrapText="1"/>
    </xf>
    <xf numFmtId="0" fontId="0" fillId="0" borderId="9" xfId="0" applyBorder="1"/>
    <xf numFmtId="0" fontId="27" fillId="0" borderId="9" xfId="0" applyFont="1" applyBorder="1" applyAlignment="1">
      <alignment horizontal="center"/>
    </xf>
    <xf numFmtId="0" fontId="27" fillId="14" borderId="9" xfId="0" applyFont="1" applyFill="1" applyBorder="1" applyAlignment="1">
      <alignment horizontal="center"/>
    </xf>
    <xf numFmtId="0" fontId="0" fillId="0" borderId="13" xfId="0" applyBorder="1"/>
    <xf numFmtId="167" fontId="0" fillId="0" borderId="13" xfId="0" applyNumberFormat="1" applyBorder="1" applyAlignment="1">
      <alignment horizontal="center"/>
    </xf>
    <xf numFmtId="167" fontId="0" fillId="14" borderId="13" xfId="0" applyNumberFormat="1" applyFill="1" applyBorder="1" applyAlignment="1">
      <alignment horizontal="center"/>
    </xf>
    <xf numFmtId="167" fontId="2" fillId="14" borderId="13" xfId="0" applyNumberFormat="1" applyFont="1" applyFill="1" applyBorder="1" applyAlignment="1">
      <alignment horizontal="center"/>
    </xf>
    <xf numFmtId="167" fontId="2" fillId="0" borderId="0" xfId="0" applyNumberFormat="1" applyFont="1" applyAlignment="1">
      <alignment horizontal="center"/>
    </xf>
    <xf numFmtId="167" fontId="0" fillId="14" borderId="0" xfId="0" applyNumberFormat="1" applyFill="1" applyAlignment="1">
      <alignment horizontal="center"/>
    </xf>
    <xf numFmtId="167" fontId="2" fillId="14" borderId="0" xfId="0" applyNumberFormat="1" applyFont="1" applyFill="1" applyAlignment="1">
      <alignment horizontal="center"/>
    </xf>
    <xf numFmtId="0" fontId="0" fillId="0" borderId="18" xfId="0" applyBorder="1"/>
    <xf numFmtId="167" fontId="0" fillId="0" borderId="18" xfId="0" applyNumberFormat="1" applyBorder="1" applyAlignment="1">
      <alignment horizontal="center"/>
    </xf>
    <xf numFmtId="167" fontId="0" fillId="14" borderId="18" xfId="0" applyNumberFormat="1" applyFill="1" applyBorder="1" applyAlignment="1">
      <alignment horizontal="center"/>
    </xf>
    <xf numFmtId="167" fontId="0" fillId="0" borderId="0" xfId="0" applyNumberFormat="1" applyAlignment="1">
      <alignment horizontal="center" vertical="center"/>
    </xf>
    <xf numFmtId="167" fontId="0" fillId="14" borderId="0" xfId="0" applyNumberFormat="1" applyFill="1" applyAlignment="1">
      <alignment horizontal="center" vertical="center"/>
    </xf>
    <xf numFmtId="167" fontId="0" fillId="0" borderId="9" xfId="0" applyNumberFormat="1" applyBorder="1" applyAlignment="1">
      <alignment horizontal="center" vertical="center"/>
    </xf>
    <xf numFmtId="167" fontId="0" fillId="14" borderId="9" xfId="0" applyNumberFormat="1" applyFill="1" applyBorder="1" applyAlignment="1">
      <alignment horizontal="center" vertical="center"/>
    </xf>
    <xf numFmtId="167" fontId="2" fillId="0" borderId="13" xfId="0" applyNumberFormat="1" applyFont="1" applyBorder="1" applyAlignment="1">
      <alignment horizontal="center"/>
    </xf>
    <xf numFmtId="167" fontId="2" fillId="0" borderId="18" xfId="0" applyNumberFormat="1" applyFont="1" applyBorder="1" applyAlignment="1">
      <alignment horizontal="center"/>
    </xf>
    <xf numFmtId="167" fontId="2" fillId="14" borderId="18" xfId="0" applyNumberFormat="1" applyFont="1" applyFill="1" applyBorder="1" applyAlignment="1">
      <alignment horizontal="center"/>
    </xf>
    <xf numFmtId="167" fontId="2" fillId="0" borderId="9" xfId="0" applyNumberFormat="1" applyFont="1" applyBorder="1" applyAlignment="1">
      <alignment horizontal="center"/>
    </xf>
    <xf numFmtId="167" fontId="0" fillId="14" borderId="9" xfId="0" applyNumberFormat="1" applyFill="1" applyBorder="1" applyAlignment="1">
      <alignment horizontal="center"/>
    </xf>
    <xf numFmtId="167" fontId="2" fillId="14" borderId="9" xfId="0" applyNumberFormat="1" applyFont="1" applyFill="1" applyBorder="1" applyAlignment="1">
      <alignment horizontal="center"/>
    </xf>
    <xf numFmtId="167" fontId="0" fillId="0" borderId="0" xfId="0" applyNumberFormat="1" applyAlignment="1">
      <alignment horizontal="center"/>
    </xf>
    <xf numFmtId="167" fontId="0" fillId="0" borderId="9" xfId="0" applyNumberFormat="1" applyBorder="1" applyAlignment="1">
      <alignment horizontal="center"/>
    </xf>
    <xf numFmtId="167" fontId="0" fillId="0" borderId="0" xfId="0" applyNumberFormat="1"/>
    <xf numFmtId="0" fontId="2" fillId="0" borderId="0" xfId="0" applyFont="1" applyAlignment="1">
      <alignment vertical="top"/>
    </xf>
    <xf numFmtId="169" fontId="3" fillId="0" borderId="17" xfId="113" applyNumberFormat="1" applyFont="1" applyBorder="1"/>
    <xf numFmtId="169" fontId="3" fillId="0" borderId="6" xfId="113" applyNumberFormat="1" applyFont="1" applyBorder="1"/>
    <xf numFmtId="169" fontId="24" fillId="0" borderId="0" xfId="113" applyNumberFormat="1" applyFont="1"/>
    <xf numFmtId="0" fontId="2" fillId="0" borderId="6" xfId="0" applyFont="1" applyBorder="1" applyAlignment="1">
      <alignment horizontal="left" vertical="top" wrapText="1"/>
    </xf>
    <xf numFmtId="169" fontId="0" fillId="0" borderId="16" xfId="113" applyNumberFormat="1" applyFont="1" applyBorder="1" applyAlignment="1">
      <alignment vertical="top" wrapText="1"/>
    </xf>
    <xf numFmtId="169" fontId="2" fillId="11" borderId="16" xfId="113" applyNumberFormat="1" applyFont="1" applyFill="1" applyBorder="1" applyAlignment="1">
      <alignment horizontal="left" vertical="top" wrapText="1"/>
    </xf>
    <xf numFmtId="0" fontId="29" fillId="15" borderId="2" xfId="0" applyFont="1" applyFill="1" applyBorder="1" applyAlignment="1">
      <alignment vertical="center" wrapText="1"/>
    </xf>
    <xf numFmtId="0" fontId="29" fillId="15" borderId="8" xfId="0" applyFont="1" applyFill="1" applyBorder="1" applyAlignment="1">
      <alignment horizontal="center" vertical="center" wrapText="1"/>
    </xf>
    <xf numFmtId="0" fontId="29" fillId="15" borderId="19" xfId="0" applyFont="1" applyFill="1" applyBorder="1" applyAlignment="1">
      <alignment horizontal="center" vertical="center" wrapText="1"/>
    </xf>
    <xf numFmtId="0" fontId="29" fillId="15" borderId="3" xfId="0" applyFont="1" applyFill="1" applyBorder="1" applyAlignment="1">
      <alignment horizontal="center" vertical="center" wrapText="1"/>
    </xf>
    <xf numFmtId="0" fontId="29" fillId="15" borderId="20" xfId="0" applyFont="1" applyFill="1" applyBorder="1" applyAlignment="1">
      <alignment horizontal="center" vertical="center" wrapText="1"/>
    </xf>
    <xf numFmtId="0" fontId="30" fillId="16" borderId="2" xfId="0" applyFont="1" applyFill="1" applyBorder="1" applyAlignment="1">
      <alignment vertical="center" wrapText="1"/>
    </xf>
    <xf numFmtId="6" fontId="0" fillId="0" borderId="0" xfId="0" applyNumberFormat="1"/>
    <xf numFmtId="6" fontId="30" fillId="16" borderId="3" xfId="0" applyNumberFormat="1" applyFont="1" applyFill="1" applyBorder="1" applyAlignment="1">
      <alignment horizontal="center" vertical="center" wrapText="1"/>
    </xf>
    <xf numFmtId="6" fontId="30" fillId="16" borderId="21" xfId="0" applyNumberFormat="1" applyFont="1" applyFill="1" applyBorder="1" applyAlignment="1">
      <alignment horizontal="center" vertical="center" wrapText="1"/>
    </xf>
    <xf numFmtId="0" fontId="30" fillId="17" borderId="2" xfId="0" applyFont="1" applyFill="1" applyBorder="1" applyAlignment="1">
      <alignment vertical="center" wrapText="1"/>
    </xf>
    <xf numFmtId="6" fontId="30" fillId="17" borderId="3" xfId="0" applyNumberFormat="1" applyFont="1" applyFill="1" applyBorder="1" applyAlignment="1">
      <alignment horizontal="center" vertical="center" wrapText="1"/>
    </xf>
    <xf numFmtId="6" fontId="30" fillId="17" borderId="21" xfId="0" applyNumberFormat="1" applyFont="1" applyFill="1" applyBorder="1" applyAlignment="1">
      <alignment horizontal="center" vertical="center" wrapText="1"/>
    </xf>
    <xf numFmtId="0" fontId="30" fillId="18" borderId="2" xfId="0" applyFont="1" applyFill="1" applyBorder="1" applyAlignment="1">
      <alignment vertical="center" wrapText="1"/>
    </xf>
    <xf numFmtId="6" fontId="30" fillId="18" borderId="3" xfId="0" applyNumberFormat="1" applyFont="1" applyFill="1" applyBorder="1" applyAlignment="1">
      <alignment horizontal="center" vertical="center" wrapText="1"/>
    </xf>
    <xf numFmtId="6" fontId="30" fillId="18" borderId="21" xfId="0" applyNumberFormat="1" applyFont="1" applyFill="1" applyBorder="1" applyAlignment="1">
      <alignment horizontal="center" vertical="center" wrapText="1"/>
    </xf>
    <xf numFmtId="0" fontId="31" fillId="19" borderId="2" xfId="0" applyFont="1" applyFill="1" applyBorder="1" applyAlignment="1">
      <alignment vertical="center" wrapText="1"/>
    </xf>
    <xf numFmtId="6" fontId="30" fillId="19" borderId="3" xfId="0" applyNumberFormat="1" applyFont="1" applyFill="1" applyBorder="1" applyAlignment="1">
      <alignment horizontal="center" vertical="center" wrapText="1"/>
    </xf>
    <xf numFmtId="6" fontId="31" fillId="19" borderId="3" xfId="0" applyNumberFormat="1" applyFont="1" applyFill="1" applyBorder="1" applyAlignment="1">
      <alignment horizontal="center" vertical="center" wrapText="1"/>
    </xf>
    <xf numFmtId="6" fontId="31" fillId="19" borderId="21" xfId="0" applyNumberFormat="1" applyFont="1" applyFill="1" applyBorder="1" applyAlignment="1">
      <alignment horizontal="center" vertical="center" wrapText="1"/>
    </xf>
    <xf numFmtId="6" fontId="30" fillId="19" borderId="21" xfId="0" applyNumberFormat="1" applyFont="1" applyFill="1" applyBorder="1" applyAlignment="1">
      <alignment horizontal="center" vertical="center" wrapText="1"/>
    </xf>
    <xf numFmtId="0" fontId="31" fillId="19" borderId="3" xfId="0" applyFont="1" applyFill="1" applyBorder="1" applyAlignment="1">
      <alignment horizontal="center" vertical="center" wrapText="1"/>
    </xf>
    <xf numFmtId="0" fontId="31" fillId="18" borderId="2" xfId="0" applyFont="1" applyFill="1" applyBorder="1" applyAlignment="1">
      <alignment vertical="center" wrapText="1"/>
    </xf>
    <xf numFmtId="6" fontId="31" fillId="18" borderId="3" xfId="0" applyNumberFormat="1" applyFont="1" applyFill="1" applyBorder="1" applyAlignment="1">
      <alignment horizontal="center" vertical="center" wrapText="1"/>
    </xf>
    <xf numFmtId="6" fontId="31" fillId="18" borderId="21" xfId="0" applyNumberFormat="1"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21" xfId="0" applyFont="1" applyFill="1" applyBorder="1" applyAlignment="1">
      <alignment horizontal="center" vertical="center" wrapText="1"/>
    </xf>
    <xf numFmtId="0" fontId="30" fillId="18" borderId="3" xfId="0" applyFont="1" applyFill="1" applyBorder="1" applyAlignment="1">
      <alignment horizontal="center" vertical="center" wrapText="1"/>
    </xf>
    <xf numFmtId="6" fontId="30" fillId="19" borderId="22" xfId="0" applyNumberFormat="1" applyFont="1" applyFill="1" applyBorder="1" applyAlignment="1">
      <alignment horizontal="center" vertical="center" wrapText="1"/>
    </xf>
    <xf numFmtId="6" fontId="2" fillId="0" borderId="0" xfId="0" applyNumberFormat="1" applyFont="1"/>
    <xf numFmtId="169" fontId="0" fillId="0" borderId="0" xfId="0" applyNumberFormat="1"/>
    <xf numFmtId="169" fontId="3" fillId="0" borderId="0" xfId="113" applyNumberFormat="1" applyFont="1" applyBorder="1" applyAlignment="1">
      <alignment horizontal="center"/>
    </xf>
    <xf numFmtId="169" fontId="3" fillId="0" borderId="0" xfId="113" applyNumberFormat="1" applyFont="1" applyAlignment="1">
      <alignment horizontal="center" wrapText="1"/>
    </xf>
    <xf numFmtId="169" fontId="2" fillId="0" borderId="0" xfId="113" applyNumberFormat="1" applyFont="1" applyAlignment="1">
      <alignment horizontal="left"/>
    </xf>
    <xf numFmtId="169" fontId="0" fillId="0" borderId="0" xfId="113" applyNumberFormat="1" applyFont="1" applyAlignment="1">
      <alignment horizontal="left"/>
    </xf>
    <xf numFmtId="169" fontId="2" fillId="0" borderId="0" xfId="113" applyNumberFormat="1" applyFont="1"/>
    <xf numFmtId="169" fontId="27" fillId="14" borderId="9" xfId="113" applyNumberFormat="1" applyFont="1" applyFill="1" applyBorder="1" applyAlignment="1">
      <alignment horizontal="center"/>
    </xf>
    <xf numFmtId="169" fontId="0" fillId="14" borderId="13" xfId="113" applyNumberFormat="1" applyFont="1" applyFill="1" applyBorder="1" applyAlignment="1">
      <alignment horizontal="center"/>
    </xf>
    <xf numFmtId="169" fontId="2" fillId="14" borderId="0" xfId="113" applyNumberFormat="1" applyFont="1" applyFill="1" applyAlignment="1">
      <alignment horizontal="center"/>
    </xf>
    <xf numFmtId="169" fontId="0" fillId="14" borderId="0" xfId="113" applyNumberFormat="1" applyFont="1" applyFill="1" applyAlignment="1">
      <alignment horizontal="center"/>
    </xf>
    <xf numFmtId="169" fontId="0" fillId="14" borderId="18" xfId="113" applyNumberFormat="1" applyFont="1" applyFill="1" applyBorder="1" applyAlignment="1">
      <alignment horizontal="center"/>
    </xf>
    <xf numFmtId="169" fontId="0" fillId="14" borderId="0" xfId="113" applyNumberFormat="1" applyFont="1" applyFill="1" applyAlignment="1">
      <alignment horizontal="center" vertical="center"/>
    </xf>
    <xf numFmtId="169" fontId="0" fillId="14" borderId="9" xfId="113" applyNumberFormat="1" applyFont="1" applyFill="1" applyBorder="1" applyAlignment="1">
      <alignment horizontal="center" vertical="center"/>
    </xf>
    <xf numFmtId="169" fontId="2" fillId="14" borderId="18" xfId="113" applyNumberFormat="1" applyFont="1" applyFill="1" applyBorder="1" applyAlignment="1">
      <alignment horizontal="center"/>
    </xf>
    <xf numFmtId="169" fontId="2" fillId="14" borderId="9" xfId="113" applyNumberFormat="1" applyFont="1" applyFill="1" applyBorder="1" applyAlignment="1">
      <alignment horizontal="center"/>
    </xf>
    <xf numFmtId="169" fontId="0" fillId="14" borderId="9" xfId="113" applyNumberFormat="1" applyFont="1" applyFill="1" applyBorder="1" applyAlignment="1">
      <alignment horizontal="center"/>
    </xf>
    <xf numFmtId="169" fontId="2" fillId="13" borderId="1" xfId="113" applyNumberFormat="1" applyFont="1" applyFill="1" applyBorder="1" applyAlignment="1">
      <alignment vertical="top" wrapText="1"/>
    </xf>
    <xf numFmtId="0" fontId="3" fillId="13" borderId="16" xfId="0" applyFont="1" applyFill="1" applyBorder="1" applyAlignment="1">
      <alignment horizontal="center"/>
    </xf>
    <xf numFmtId="0" fontId="3" fillId="0" borderId="0" xfId="0" applyFont="1"/>
    <xf numFmtId="0" fontId="32" fillId="0" borderId="0" xfId="0" applyFont="1"/>
    <xf numFmtId="4" fontId="32" fillId="0" borderId="0" xfId="0" applyNumberFormat="1" applyFont="1"/>
    <xf numFmtId="0" fontId="33" fillId="0" borderId="0" xfId="0" applyFont="1"/>
    <xf numFmtId="6" fontId="3" fillId="0" borderId="0" xfId="0" applyNumberFormat="1" applyFont="1"/>
    <xf numFmtId="0" fontId="2" fillId="0" borderId="12" xfId="0" applyFont="1" applyBorder="1"/>
    <xf numFmtId="6" fontId="0" fillId="0" borderId="13" xfId="0" applyNumberFormat="1" applyBorder="1"/>
    <xf numFmtId="6" fontId="0" fillId="0" borderId="11" xfId="0" applyNumberFormat="1" applyBorder="1"/>
    <xf numFmtId="0" fontId="2" fillId="0" borderId="17" xfId="0" applyFont="1" applyBorder="1"/>
    <xf numFmtId="6" fontId="0" fillId="0" borderId="10" xfId="0" applyNumberFormat="1" applyBorder="1"/>
    <xf numFmtId="0" fontId="2" fillId="0" borderId="6" xfId="0" applyFont="1" applyBorder="1"/>
    <xf numFmtId="6" fontId="0" fillId="0" borderId="9" xfId="0" applyNumberFormat="1" applyBorder="1"/>
    <xf numFmtId="6" fontId="0" fillId="0" borderId="3" xfId="0" applyNumberFormat="1" applyBorder="1"/>
    <xf numFmtId="0" fontId="2" fillId="13" borderId="16" xfId="0" applyFont="1" applyFill="1" applyBorder="1"/>
    <xf numFmtId="0" fontId="0" fillId="13" borderId="16" xfId="0" applyFill="1" applyBorder="1"/>
    <xf numFmtId="169" fontId="2" fillId="13" borderId="16" xfId="113" applyNumberFormat="1" applyFont="1" applyFill="1" applyBorder="1"/>
    <xf numFmtId="169" fontId="0" fillId="13" borderId="16" xfId="113" applyNumberFormat="1" applyFont="1" applyFill="1" applyBorder="1"/>
    <xf numFmtId="3" fontId="25" fillId="13" borderId="16" xfId="0" applyNumberFormat="1" applyFont="1" applyFill="1" applyBorder="1"/>
    <xf numFmtId="0" fontId="2" fillId="13" borderId="16" xfId="0" applyFont="1" applyFill="1" applyBorder="1" applyAlignment="1">
      <alignment wrapText="1"/>
    </xf>
    <xf numFmtId="0" fontId="0" fillId="13" borderId="16" xfId="0" applyFill="1" applyBorder="1" applyAlignment="1">
      <alignment wrapText="1"/>
    </xf>
    <xf numFmtId="169" fontId="3" fillId="0" borderId="0" xfId="113" applyNumberFormat="1" applyFont="1" applyBorder="1" applyAlignment="1">
      <alignment horizontal="center" wrapText="1"/>
    </xf>
    <xf numFmtId="169" fontId="0" fillId="0" borderId="0" xfId="113" applyNumberFormat="1" applyFont="1" applyAlignment="1">
      <alignment wrapText="1"/>
    </xf>
    <xf numFmtId="169" fontId="2" fillId="0" borderId="0" xfId="113" applyNumberFormat="1" applyFont="1" applyAlignment="1">
      <alignment wrapText="1"/>
    </xf>
    <xf numFmtId="169" fontId="3" fillId="13" borderId="16" xfId="0" applyNumberFormat="1" applyFont="1" applyFill="1" applyBorder="1" applyAlignment="1">
      <alignment horizontal="center"/>
    </xf>
    <xf numFmtId="168" fontId="0" fillId="0" borderId="0" xfId="0" applyNumberFormat="1"/>
    <xf numFmtId="168" fontId="0" fillId="0" borderId="0" xfId="113" applyNumberFormat="1" applyFont="1"/>
    <xf numFmtId="168" fontId="26" fillId="0" borderId="0" xfId="0" applyNumberFormat="1" applyFont="1"/>
    <xf numFmtId="168" fontId="3" fillId="0" borderId="0" xfId="0" applyNumberFormat="1" applyFont="1"/>
    <xf numFmtId="168" fontId="2" fillId="0" borderId="0" xfId="0" applyNumberFormat="1" applyFont="1" applyAlignment="1">
      <alignment wrapText="1"/>
    </xf>
    <xf numFmtId="168" fontId="0" fillId="0" borderId="0" xfId="113" applyNumberFormat="1" applyFont="1" applyAlignment="1">
      <alignment wrapText="1"/>
    </xf>
    <xf numFmtId="0" fontId="2" fillId="0" borderId="0" xfId="0" applyFont="1" applyAlignment="1">
      <alignment wrapText="1"/>
    </xf>
    <xf numFmtId="0" fontId="2" fillId="0" borderId="16" xfId="0" applyFont="1" applyBorder="1" applyAlignment="1">
      <alignment horizontal="left" vertical="top" wrapText="1"/>
    </xf>
    <xf numFmtId="0" fontId="2" fillId="0" borderId="16" xfId="0" applyFont="1" applyBorder="1" applyAlignment="1">
      <alignment vertical="top" wrapText="1"/>
    </xf>
    <xf numFmtId="0" fontId="2" fillId="12" borderId="16" xfId="0" applyFont="1" applyFill="1" applyBorder="1" applyAlignment="1">
      <alignment vertical="top" wrapText="1"/>
    </xf>
    <xf numFmtId="0" fontId="2" fillId="23" borderId="16" xfId="0" applyFont="1" applyFill="1" applyBorder="1" applyAlignment="1">
      <alignment vertical="top" wrapText="1"/>
    </xf>
    <xf numFmtId="0" fontId="3" fillId="12" borderId="1" xfId="0" applyFont="1" applyFill="1" applyBorder="1" applyAlignment="1">
      <alignment horizontal="center" vertical="top" wrapText="1"/>
    </xf>
    <xf numFmtId="0" fontId="2" fillId="12" borderId="2" xfId="0" applyFont="1" applyFill="1" applyBorder="1" applyAlignment="1">
      <alignment vertical="top" wrapText="1"/>
    </xf>
    <xf numFmtId="0" fontId="18" fillId="12" borderId="1" xfId="0" applyFont="1" applyFill="1" applyBorder="1" applyAlignment="1">
      <alignment vertical="top" wrapText="1"/>
    </xf>
    <xf numFmtId="9" fontId="2" fillId="13" borderId="3" xfId="89" applyFont="1" applyFill="1" applyBorder="1" applyAlignment="1">
      <alignment horizontal="right" vertical="top" wrapText="1"/>
    </xf>
    <xf numFmtId="0" fontId="2" fillId="0" borderId="1" xfId="0" applyFont="1" applyBorder="1" applyAlignment="1">
      <alignment vertical="center" wrapText="1"/>
    </xf>
    <xf numFmtId="0" fontId="35" fillId="0" borderId="3" xfId="0" applyFont="1" applyBorder="1" applyAlignment="1">
      <alignment vertical="top" wrapText="1"/>
    </xf>
    <xf numFmtId="0" fontId="35" fillId="12" borderId="3" xfId="0" applyFont="1" applyFill="1" applyBorder="1" applyAlignment="1">
      <alignment vertical="top" wrapText="1"/>
    </xf>
    <xf numFmtId="0" fontId="35" fillId="0" borderId="1" xfId="0" applyFont="1" applyBorder="1" applyAlignment="1">
      <alignment horizontal="left" vertical="top" wrapText="1"/>
    </xf>
    <xf numFmtId="0" fontId="35" fillId="0" borderId="1" xfId="0" applyFont="1" applyBorder="1" applyAlignment="1">
      <alignment vertical="center" wrapText="1"/>
    </xf>
    <xf numFmtId="0" fontId="35" fillId="12" borderId="1" xfId="0" applyFont="1" applyFill="1" applyBorder="1" applyAlignment="1">
      <alignment vertical="top" wrapText="1"/>
    </xf>
    <xf numFmtId="0" fontId="35" fillId="12" borderId="2" xfId="0" applyFont="1" applyFill="1" applyBorder="1" applyAlignment="1">
      <alignment vertical="top" wrapText="1"/>
    </xf>
    <xf numFmtId="0" fontId="36" fillId="12" borderId="1" xfId="0" applyFont="1" applyFill="1" applyBorder="1" applyAlignment="1">
      <alignment vertical="top" wrapText="1"/>
    </xf>
    <xf numFmtId="0" fontId="3" fillId="3" borderId="4" xfId="0" applyFont="1" applyFill="1" applyBorder="1" applyAlignment="1">
      <alignment vertical="top" wrapText="1"/>
    </xf>
    <xf numFmtId="0" fontId="3" fillId="0" borderId="1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0" borderId="7" xfId="0" applyFont="1" applyBorder="1" applyAlignment="1">
      <alignment vertical="top" wrapText="1"/>
    </xf>
    <xf numFmtId="0" fontId="3" fillId="4" borderId="8" xfId="0" applyFont="1" applyFill="1" applyBorder="1" applyAlignment="1">
      <alignment horizontal="left" vertical="top" wrapText="1"/>
    </xf>
    <xf numFmtId="0" fontId="2" fillId="0" borderId="5" xfId="0" applyFont="1" applyBorder="1" applyAlignment="1">
      <alignment vertical="top" wrapText="1"/>
    </xf>
    <xf numFmtId="0" fontId="2" fillId="0" borderId="10" xfId="0" applyFont="1" applyBorder="1" applyAlignment="1">
      <alignment horizontal="left" vertical="top" wrapText="1"/>
    </xf>
    <xf numFmtId="0" fontId="0" fillId="0" borderId="5" xfId="0" applyBorder="1" applyAlignment="1">
      <alignment vertical="top" wrapText="1"/>
    </xf>
    <xf numFmtId="0" fontId="0" fillId="0" borderId="2" xfId="0" applyBorder="1" applyAlignment="1">
      <alignment vertical="top" wrapText="1"/>
    </xf>
    <xf numFmtId="0" fontId="3" fillId="4" borderId="16" xfId="0" applyFont="1" applyFill="1" applyBorder="1" applyAlignment="1">
      <alignment horizontal="left" vertical="top" wrapText="1"/>
    </xf>
    <xf numFmtId="0" fontId="3" fillId="2" borderId="10" xfId="0" applyFont="1" applyFill="1" applyBorder="1" applyAlignment="1">
      <alignment vertical="top" wrapText="1"/>
    </xf>
    <xf numFmtId="0" fontId="3" fillId="2" borderId="0" xfId="0" applyFont="1" applyFill="1" applyAlignment="1">
      <alignment vertical="top" wrapText="1"/>
    </xf>
    <xf numFmtId="0" fontId="3" fillId="12" borderId="16" xfId="0" applyFont="1" applyFill="1" applyBorder="1" applyAlignment="1">
      <alignment vertical="top" wrapText="1"/>
    </xf>
    <xf numFmtId="0" fontId="3" fillId="6" borderId="9" xfId="0" applyFont="1" applyFill="1" applyBorder="1" applyAlignment="1">
      <alignment vertical="top" wrapText="1"/>
    </xf>
    <xf numFmtId="0" fontId="2" fillId="6" borderId="16" xfId="0" applyFont="1" applyFill="1" applyBorder="1" applyAlignment="1">
      <alignment vertical="top" wrapText="1"/>
    </xf>
    <xf numFmtId="0" fontId="2" fillId="12" borderId="16" xfId="0" applyFont="1" applyFill="1" applyBorder="1" applyAlignment="1">
      <alignment horizontal="left" vertical="top" wrapText="1"/>
    </xf>
    <xf numFmtId="0" fontId="2" fillId="24" borderId="16" xfId="0" applyFont="1" applyFill="1" applyBorder="1" applyAlignment="1">
      <alignment vertical="top" wrapText="1"/>
    </xf>
    <xf numFmtId="0" fontId="3" fillId="0" borderId="16" xfId="0" applyFont="1" applyBorder="1" applyAlignment="1">
      <alignment vertical="top" wrapText="1"/>
    </xf>
    <xf numFmtId="0" fontId="3" fillId="8" borderId="13" xfId="0" applyFont="1" applyFill="1" applyBorder="1" applyAlignment="1">
      <alignment vertical="top"/>
    </xf>
    <xf numFmtId="0" fontId="3" fillId="8" borderId="9" xfId="0" applyFont="1" applyFill="1" applyBorder="1" applyAlignment="1">
      <alignment vertical="top"/>
    </xf>
    <xf numFmtId="0" fontId="3" fillId="7" borderId="3" xfId="0" applyFont="1" applyFill="1" applyBorder="1" applyAlignment="1">
      <alignment vertical="top" wrapText="1"/>
    </xf>
    <xf numFmtId="0" fontId="3" fillId="24" borderId="3" xfId="0" applyFont="1" applyFill="1" applyBorder="1" applyAlignment="1">
      <alignment vertical="top" wrapText="1"/>
    </xf>
    <xf numFmtId="0" fontId="2" fillId="0" borderId="3" xfId="0" applyFont="1" applyBorder="1" applyAlignment="1">
      <alignment horizontal="left" vertical="top" wrapText="1"/>
    </xf>
    <xf numFmtId="0" fontId="3" fillId="8" borderId="16" xfId="0" applyFont="1" applyFill="1" applyBorder="1" applyAlignment="1">
      <alignment vertical="top"/>
    </xf>
    <xf numFmtId="0" fontId="3" fillId="12" borderId="32" xfId="0" applyFont="1" applyFill="1" applyBorder="1" applyAlignment="1">
      <alignment horizontal="left" vertical="top" wrapText="1"/>
    </xf>
    <xf numFmtId="0" fontId="3" fillId="0" borderId="37" xfId="0" applyFont="1" applyBorder="1" applyAlignment="1">
      <alignment vertical="top" wrapText="1"/>
    </xf>
    <xf numFmtId="0" fontId="3" fillId="6" borderId="37" xfId="0" applyFont="1" applyFill="1" applyBorder="1" applyAlignment="1">
      <alignment vertical="top" wrapText="1"/>
    </xf>
    <xf numFmtId="0" fontId="3" fillId="0" borderId="38" xfId="0" applyFont="1" applyBorder="1" applyAlignment="1">
      <alignment vertical="top" wrapText="1"/>
    </xf>
    <xf numFmtId="0" fontId="2" fillId="0" borderId="1" xfId="0" applyFont="1" applyBorder="1" applyAlignment="1">
      <alignment horizontal="center" vertical="top" wrapText="1"/>
    </xf>
    <xf numFmtId="0" fontId="2" fillId="12" borderId="5" xfId="0" applyFont="1" applyFill="1" applyBorder="1" applyAlignment="1">
      <alignment vertical="top" wrapText="1"/>
    </xf>
    <xf numFmtId="0" fontId="3" fillId="4" borderId="7" xfId="0" applyFont="1" applyFill="1" applyBorder="1" applyAlignment="1">
      <alignment vertical="top" wrapText="1"/>
    </xf>
    <xf numFmtId="0" fontId="0" fillId="0" borderId="5" xfId="0" applyBorder="1" applyAlignment="1">
      <alignment vertical="center" wrapText="1"/>
    </xf>
    <xf numFmtId="0" fontId="0" fillId="0" borderId="2" xfId="0" applyBorder="1" applyAlignment="1">
      <alignment vertical="center"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3" fillId="4" borderId="48" xfId="0" applyFont="1" applyFill="1" applyBorder="1" applyAlignment="1">
      <alignment vertical="top" wrapText="1"/>
    </xf>
    <xf numFmtId="0" fontId="2" fillId="25" borderId="47" xfId="0" applyFont="1" applyFill="1" applyBorder="1" applyAlignment="1">
      <alignment horizontal="left" vertical="top" wrapText="1"/>
    </xf>
    <xf numFmtId="0" fontId="2" fillId="25" borderId="48" xfId="0" applyFont="1" applyFill="1" applyBorder="1"/>
    <xf numFmtId="0" fontId="3" fillId="0" borderId="9" xfId="0" applyFont="1" applyBorder="1" applyAlignment="1">
      <alignment horizontal="left" vertical="top" wrapText="1"/>
    </xf>
    <xf numFmtId="0" fontId="2" fillId="24" borderId="2" xfId="0" applyFont="1" applyFill="1" applyBorder="1" applyAlignment="1">
      <alignment horizontal="left" vertical="top" wrapText="1"/>
    </xf>
    <xf numFmtId="0" fontId="2" fillId="24" borderId="1" xfId="0" applyFont="1" applyFill="1" applyBorder="1" applyAlignment="1">
      <alignment horizontal="left" vertical="top" wrapText="1"/>
    </xf>
    <xf numFmtId="0" fontId="2" fillId="12" borderId="5" xfId="0" applyFont="1" applyFill="1" applyBorder="1" applyAlignment="1">
      <alignment wrapText="1"/>
    </xf>
    <xf numFmtId="0" fontId="3" fillId="12" borderId="10" xfId="0" applyFont="1" applyFill="1" applyBorder="1" applyAlignment="1">
      <alignment horizontal="center" vertical="top" wrapText="1"/>
    </xf>
    <xf numFmtId="0" fontId="19" fillId="12" borderId="5" xfId="0" applyFont="1" applyFill="1" applyBorder="1" applyAlignment="1">
      <alignment vertical="top" wrapText="1"/>
    </xf>
    <xf numFmtId="0" fontId="19" fillId="12" borderId="2" xfId="0" applyFont="1" applyFill="1" applyBorder="1" applyAlignment="1">
      <alignment vertical="top" wrapText="1"/>
    </xf>
    <xf numFmtId="0" fontId="2" fillId="12" borderId="8" xfId="0" applyFont="1" applyFill="1" applyBorder="1" applyAlignment="1">
      <alignment horizontal="left" vertical="top" wrapText="1"/>
    </xf>
    <xf numFmtId="0" fontId="3" fillId="12" borderId="11" xfId="0" applyFont="1" applyFill="1" applyBorder="1" applyAlignment="1">
      <alignment horizontal="center" vertical="top" wrapText="1"/>
    </xf>
    <xf numFmtId="0" fontId="3" fillId="12" borderId="1" xfId="0" applyFont="1" applyFill="1" applyBorder="1" applyAlignment="1">
      <alignment horizontal="left" vertical="top" wrapText="1"/>
    </xf>
    <xf numFmtId="0" fontId="3" fillId="0" borderId="49" xfId="0" applyFont="1" applyBorder="1" applyAlignment="1">
      <alignment vertical="top" wrapText="1"/>
    </xf>
    <xf numFmtId="0" fontId="3" fillId="4" borderId="1" xfId="0" applyFont="1" applyFill="1" applyBorder="1" applyAlignment="1">
      <alignment horizontal="left" vertical="top" wrapText="1"/>
    </xf>
    <xf numFmtId="0" fontId="19" fillId="5" borderId="5" xfId="0" applyFont="1" applyFill="1" applyBorder="1" applyAlignment="1">
      <alignment horizontal="center" vertical="top" wrapText="1"/>
    </xf>
    <xf numFmtId="0" fontId="19" fillId="5" borderId="2" xfId="0" applyFont="1" applyFill="1" applyBorder="1" applyAlignment="1">
      <alignment horizontal="center" vertical="top" wrapText="1"/>
    </xf>
    <xf numFmtId="0" fontId="0" fillId="24" borderId="3" xfId="0" applyFill="1" applyBorder="1" applyAlignment="1">
      <alignment vertical="top" wrapText="1"/>
    </xf>
    <xf numFmtId="0" fontId="2" fillId="24" borderId="3" xfId="0" applyFont="1" applyFill="1" applyBorder="1" applyAlignment="1">
      <alignment vertical="top" wrapText="1"/>
    </xf>
    <xf numFmtId="0" fontId="2" fillId="24" borderId="1" xfId="0" applyFont="1" applyFill="1" applyBorder="1" applyAlignment="1">
      <alignment vertical="top" wrapText="1"/>
    </xf>
    <xf numFmtId="0" fontId="20" fillId="5" borderId="4" xfId="0" applyFont="1" applyFill="1" applyBorder="1" applyAlignment="1">
      <alignment vertical="top" wrapText="1"/>
    </xf>
    <xf numFmtId="0" fontId="3" fillId="0" borderId="3" xfId="0" applyFont="1" applyBorder="1" applyAlignment="1">
      <alignment horizontal="left" vertical="top" wrapText="1"/>
    </xf>
    <xf numFmtId="0" fontId="3" fillId="24" borderId="1" xfId="0" applyFont="1" applyFill="1" applyBorder="1" applyAlignment="1">
      <alignment horizontal="left" vertical="top" wrapText="1"/>
    </xf>
    <xf numFmtId="0" fontId="3" fillId="3" borderId="7" xfId="0" applyFont="1" applyFill="1" applyBorder="1" applyAlignment="1">
      <alignment vertical="top" wrapText="1"/>
    </xf>
    <xf numFmtId="0" fontId="3" fillId="0" borderId="17" xfId="0" applyFont="1" applyBorder="1" applyAlignment="1">
      <alignment horizontal="left" vertical="top" wrapText="1"/>
    </xf>
    <xf numFmtId="0" fontId="3" fillId="12" borderId="33" xfId="0" applyFont="1" applyFill="1" applyBorder="1" applyAlignment="1">
      <alignment vertical="top" wrapText="1"/>
    </xf>
    <xf numFmtId="0" fontId="3" fillId="2" borderId="16" xfId="0" applyFont="1" applyFill="1" applyBorder="1" applyAlignment="1">
      <alignment vertical="top" wrapText="1"/>
    </xf>
    <xf numFmtId="0" fontId="3" fillId="12" borderId="32" xfId="0" applyFont="1" applyFill="1" applyBorder="1" applyAlignment="1">
      <alignment vertical="top" wrapText="1"/>
    </xf>
    <xf numFmtId="0" fontId="3" fillId="0" borderId="33" xfId="0" applyFont="1" applyBorder="1" applyAlignment="1">
      <alignment horizontal="left" vertical="top" wrapText="1"/>
    </xf>
    <xf numFmtId="0" fontId="3" fillId="12" borderId="1" xfId="0" applyFont="1" applyFill="1" applyBorder="1" applyAlignment="1">
      <alignment vertical="top" wrapText="1"/>
    </xf>
    <xf numFmtId="0" fontId="2" fillId="24" borderId="31" xfId="0" applyFont="1" applyFill="1" applyBorder="1" applyAlignment="1">
      <alignment vertical="top" wrapText="1"/>
    </xf>
    <xf numFmtId="9" fontId="2" fillId="12" borderId="3" xfId="89" applyFont="1" applyFill="1" applyBorder="1" applyAlignment="1">
      <alignment horizontal="right" vertical="top" wrapText="1"/>
    </xf>
    <xf numFmtId="165" fontId="2" fillId="12" borderId="3" xfId="89" applyNumberFormat="1" applyFont="1" applyFill="1" applyBorder="1" applyAlignment="1">
      <alignment vertical="top" wrapText="1"/>
    </xf>
    <xf numFmtId="0" fontId="2" fillId="4" borderId="14" xfId="0" applyFont="1" applyFill="1" applyBorder="1" applyAlignment="1">
      <alignment horizontal="left" vertical="top" wrapText="1"/>
    </xf>
    <xf numFmtId="0" fontId="3" fillId="12" borderId="5" xfId="0" applyFont="1" applyFill="1" applyBorder="1" applyAlignment="1">
      <alignment vertical="top" wrapText="1"/>
    </xf>
    <xf numFmtId="0" fontId="2" fillId="0" borderId="7" xfId="0" applyFont="1" applyBorder="1" applyAlignment="1">
      <alignment horizontal="left" vertical="top" wrapText="1"/>
    </xf>
    <xf numFmtId="0" fontId="2" fillId="0" borderId="14" xfId="0" applyFont="1" applyBorder="1" applyAlignment="1">
      <alignment vertical="top" wrapText="1"/>
    </xf>
    <xf numFmtId="9" fontId="0" fillId="5" borderId="5" xfId="0" applyNumberFormat="1" applyFill="1" applyBorder="1" applyAlignment="1">
      <alignment horizontal="center" vertical="center" wrapText="1"/>
    </xf>
    <xf numFmtId="0" fontId="3" fillId="6" borderId="2" xfId="0" applyFont="1" applyFill="1" applyBorder="1" applyAlignment="1">
      <alignment vertical="top" wrapText="1"/>
    </xf>
    <xf numFmtId="0" fontId="0" fillId="5" borderId="17" xfId="0" applyFill="1" applyBorder="1" applyAlignment="1">
      <alignment vertical="center" wrapText="1"/>
    </xf>
    <xf numFmtId="0" fontId="0" fillId="5" borderId="6" xfId="0" applyFill="1" applyBorder="1" applyAlignment="1">
      <alignment vertical="center" wrapText="1"/>
    </xf>
    <xf numFmtId="0" fontId="2" fillId="5" borderId="5" xfId="0" applyFont="1" applyFill="1" applyBorder="1" applyAlignment="1">
      <alignment vertical="top"/>
    </xf>
    <xf numFmtId="0" fontId="2" fillId="5" borderId="2" xfId="0" applyFont="1" applyFill="1" applyBorder="1" applyAlignment="1">
      <alignment vertical="top"/>
    </xf>
    <xf numFmtId="0" fontId="3" fillId="0" borderId="8" xfId="0" applyFont="1" applyBorder="1" applyAlignment="1">
      <alignment horizontal="left" vertical="top" wrapText="1"/>
    </xf>
    <xf numFmtId="0" fontId="3" fillId="24" borderId="1" xfId="0" applyFont="1" applyFill="1" applyBorder="1" applyAlignment="1">
      <alignment vertical="top" wrapText="1"/>
    </xf>
    <xf numFmtId="0" fontId="19" fillId="12" borderId="1" xfId="0" applyFont="1" applyFill="1" applyBorder="1" applyAlignment="1">
      <alignment vertical="top" wrapText="1"/>
    </xf>
    <xf numFmtId="0" fontId="2" fillId="12" borderId="8" xfId="0" applyFont="1" applyFill="1" applyBorder="1" applyAlignment="1">
      <alignment vertical="top" wrapText="1"/>
    </xf>
    <xf numFmtId="0" fontId="3" fillId="13" borderId="3" xfId="0" applyFont="1" applyFill="1" applyBorder="1" applyAlignment="1">
      <alignment vertical="top" wrapText="1"/>
    </xf>
    <xf numFmtId="0" fontId="2" fillId="12" borderId="10" xfId="0" applyFont="1" applyFill="1" applyBorder="1" applyAlignment="1">
      <alignment vertical="top" wrapText="1"/>
    </xf>
    <xf numFmtId="0" fontId="2" fillId="12" borderId="17" xfId="0" applyFont="1" applyFill="1" applyBorder="1" applyAlignment="1">
      <alignment vertical="top" wrapText="1"/>
    </xf>
    <xf numFmtId="0" fontId="2" fillId="12" borderId="6" xfId="0" applyFont="1" applyFill="1" applyBorder="1" applyAlignment="1">
      <alignment vertical="top" wrapText="1"/>
    </xf>
    <xf numFmtId="0" fontId="2" fillId="12" borderId="9" xfId="0" applyFont="1" applyFill="1" applyBorder="1" applyAlignment="1">
      <alignment vertical="top" wrapText="1"/>
    </xf>
    <xf numFmtId="0" fontId="3" fillId="12" borderId="8" xfId="0" applyFont="1" applyFill="1" applyBorder="1" applyAlignment="1">
      <alignment vertical="top" wrapText="1"/>
    </xf>
    <xf numFmtId="0" fontId="3" fillId="12" borderId="3" xfId="0" applyFont="1" applyFill="1" applyBorder="1" applyAlignment="1">
      <alignment vertical="top" wrapText="1"/>
    </xf>
    <xf numFmtId="0" fontId="2" fillId="12" borderId="4" xfId="0" applyFont="1" applyFill="1" applyBorder="1" applyAlignment="1">
      <alignment horizontal="left" vertical="top" wrapText="1"/>
    </xf>
    <xf numFmtId="9" fontId="2" fillId="12" borderId="10" xfId="0" applyNumberFormat="1" applyFont="1" applyFill="1" applyBorder="1" applyAlignment="1">
      <alignment vertical="top" wrapText="1"/>
    </xf>
    <xf numFmtId="0" fontId="0" fillId="0" borderId="1" xfId="0" applyBorder="1"/>
    <xf numFmtId="0" fontId="0" fillId="0" borderId="1" xfId="0" applyBorder="1" applyAlignment="1">
      <alignment vertical="top" wrapText="1"/>
    </xf>
    <xf numFmtId="0" fontId="3" fillId="12" borderId="1" xfId="0" applyFont="1" applyFill="1" applyBorder="1" applyAlignment="1">
      <alignment vertical="top"/>
    </xf>
    <xf numFmtId="0" fontId="3" fillId="12" borderId="4" xfId="0" applyFont="1" applyFill="1" applyBorder="1" applyAlignment="1">
      <alignment vertical="top"/>
    </xf>
    <xf numFmtId="0" fontId="3" fillId="12" borderId="5" xfId="0" applyFont="1" applyFill="1" applyBorder="1" applyAlignment="1">
      <alignment vertical="top"/>
    </xf>
    <xf numFmtId="0" fontId="3" fillId="12" borderId="2" xfId="0" applyFont="1" applyFill="1" applyBorder="1" applyAlignment="1">
      <alignment vertical="top"/>
    </xf>
    <xf numFmtId="0" fontId="3" fillId="12" borderId="4" xfId="0" applyFont="1" applyFill="1" applyBorder="1" applyAlignment="1">
      <alignment vertical="top" wrapText="1"/>
    </xf>
    <xf numFmtId="0" fontId="3" fillId="12" borderId="2" xfId="0" applyFont="1" applyFill="1" applyBorder="1" applyAlignment="1">
      <alignment vertical="top" wrapText="1"/>
    </xf>
    <xf numFmtId="0" fontId="2" fillId="12" borderId="4" xfId="0" applyFont="1" applyFill="1" applyBorder="1" applyAlignment="1">
      <alignment vertical="top"/>
    </xf>
    <xf numFmtId="0" fontId="2" fillId="12" borderId="5" xfId="0" applyFont="1" applyFill="1" applyBorder="1" applyAlignment="1">
      <alignment vertical="top"/>
    </xf>
    <xf numFmtId="0" fontId="2" fillId="12" borderId="2" xfId="0" applyFont="1" applyFill="1" applyBorder="1" applyAlignment="1">
      <alignment vertical="top"/>
    </xf>
    <xf numFmtId="0" fontId="3" fillId="0" borderId="8" xfId="0" applyFont="1" applyBorder="1" applyAlignment="1">
      <alignment vertical="top" wrapText="1"/>
    </xf>
    <xf numFmtId="0" fontId="2" fillId="0" borderId="13" xfId="0" applyFont="1" applyBorder="1" applyAlignment="1">
      <alignment horizontal="left" vertical="top" wrapText="1"/>
    </xf>
    <xf numFmtId="0" fontId="2" fillId="0" borderId="2" xfId="0" applyFont="1" applyBorder="1" applyAlignment="1">
      <alignmen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2" fillId="0" borderId="7" xfId="0" applyFont="1" applyBorder="1" applyAlignment="1">
      <alignment vertical="top" wrapText="1"/>
    </xf>
    <xf numFmtId="0" fontId="3" fillId="2" borderId="4" xfId="0" applyFont="1" applyFill="1" applyBorder="1" applyAlignment="1">
      <alignment vertical="top" wrapText="1"/>
    </xf>
    <xf numFmtId="0" fontId="2" fillId="0" borderId="32" xfId="0" applyFont="1" applyBorder="1"/>
    <xf numFmtId="0" fontId="2" fillId="0" borderId="35" xfId="0" applyFont="1" applyBorder="1" applyAlignment="1">
      <alignment wrapText="1"/>
    </xf>
    <xf numFmtId="0" fontId="19" fillId="5" borderId="33" xfId="0" applyFont="1" applyFill="1" applyBorder="1" applyAlignment="1">
      <alignment vertical="top" wrapText="1"/>
    </xf>
    <xf numFmtId="0" fontId="0" fillId="0" borderId="32" xfId="0" applyBorder="1" applyAlignment="1">
      <alignment horizontal="left" vertical="top" wrapText="1"/>
    </xf>
    <xf numFmtId="0" fontId="2" fillId="23" borderId="50" xfId="0" applyFont="1" applyFill="1" applyBorder="1" applyAlignment="1">
      <alignment vertical="top" wrapText="1"/>
    </xf>
    <xf numFmtId="0" fontId="3" fillId="0" borderId="1" xfId="0" applyFont="1" applyBorder="1" applyAlignment="1">
      <alignment vertical="top" wrapText="1"/>
    </xf>
    <xf numFmtId="0" fontId="3" fillId="0" borderId="51" xfId="0" applyFont="1" applyBorder="1" applyAlignment="1">
      <alignment horizontal="left" vertical="top" wrapText="1"/>
    </xf>
    <xf numFmtId="0" fontId="2" fillId="5" borderId="11" xfId="0" applyFont="1" applyFill="1" applyBorder="1" applyAlignment="1">
      <alignment vertical="top"/>
    </xf>
    <xf numFmtId="0" fontId="2" fillId="5" borderId="10" xfId="0" applyFont="1" applyFill="1" applyBorder="1" applyAlignment="1">
      <alignment vertical="top"/>
    </xf>
    <xf numFmtId="0" fontId="2" fillId="24" borderId="4" xfId="0" applyFont="1" applyFill="1" applyBorder="1" applyAlignment="1">
      <alignment vertical="top" wrapText="1"/>
    </xf>
    <xf numFmtId="0" fontId="0" fillId="24" borderId="4" xfId="0" applyFill="1" applyBorder="1" applyAlignment="1">
      <alignment vertical="top" wrapText="1"/>
    </xf>
    <xf numFmtId="0" fontId="2" fillId="24" borderId="5" xfId="0" applyFont="1" applyFill="1" applyBorder="1" applyAlignment="1">
      <alignment vertical="top" wrapText="1"/>
    </xf>
    <xf numFmtId="0" fontId="0" fillId="24" borderId="5" xfId="0" applyFill="1" applyBorder="1" applyAlignment="1">
      <alignment vertical="top" wrapText="1"/>
    </xf>
    <xf numFmtId="0" fontId="0" fillId="24" borderId="2" xfId="0" applyFill="1" applyBorder="1" applyAlignment="1">
      <alignment horizontal="left" vertical="top" wrapText="1"/>
    </xf>
    <xf numFmtId="0" fontId="2" fillId="24" borderId="2" xfId="0" applyFont="1" applyFill="1" applyBorder="1" applyAlignment="1">
      <alignment vertical="top" wrapText="1"/>
    </xf>
    <xf numFmtId="0" fontId="40" fillId="0" borderId="1" xfId="0" applyFont="1" applyBorder="1" applyAlignment="1">
      <alignment vertical="top" wrapText="1"/>
    </xf>
    <xf numFmtId="0" fontId="3" fillId="26" borderId="1" xfId="0" applyFont="1" applyFill="1" applyBorder="1" applyAlignment="1">
      <alignment horizontal="center" vertical="top" wrapText="1"/>
    </xf>
    <xf numFmtId="0" fontId="2" fillId="26" borderId="5" xfId="0" applyFont="1" applyFill="1" applyBorder="1" applyAlignment="1">
      <alignment vertical="top" wrapText="1"/>
    </xf>
    <xf numFmtId="0" fontId="0" fillId="26" borderId="2" xfId="0" applyFill="1" applyBorder="1" applyAlignment="1">
      <alignment horizontal="left" vertical="top" wrapText="1"/>
    </xf>
    <xf numFmtId="0" fontId="0" fillId="26" borderId="5" xfId="0" applyFill="1" applyBorder="1" applyAlignment="1">
      <alignment vertical="top" wrapText="1"/>
    </xf>
    <xf numFmtId="0" fontId="2" fillId="26" borderId="2" xfId="0" applyFont="1" applyFill="1" applyBorder="1" applyAlignment="1">
      <alignment horizontal="left" vertical="top" wrapText="1"/>
    </xf>
    <xf numFmtId="0" fontId="3" fillId="26" borderId="2" xfId="0" applyFont="1" applyFill="1" applyBorder="1" applyAlignment="1">
      <alignment horizontal="left" vertical="top" wrapText="1"/>
    </xf>
    <xf numFmtId="0" fontId="3" fillId="26" borderId="10" xfId="0" applyFont="1" applyFill="1" applyBorder="1" applyAlignment="1">
      <alignment vertical="top" wrapText="1"/>
    </xf>
    <xf numFmtId="0" fontId="2" fillId="26" borderId="1" xfId="0" applyFont="1" applyFill="1" applyBorder="1" applyAlignment="1">
      <alignment vertical="top" wrapText="1"/>
    </xf>
    <xf numFmtId="0" fontId="3" fillId="26" borderId="2" xfId="0" applyFont="1" applyFill="1" applyBorder="1" applyAlignment="1">
      <alignment vertical="top" wrapText="1"/>
    </xf>
    <xf numFmtId="0" fontId="3" fillId="0" borderId="4" xfId="0" applyFont="1" applyBorder="1" applyAlignment="1">
      <alignment horizontal="left" vertical="top" wrapText="1"/>
    </xf>
    <xf numFmtId="0" fontId="40" fillId="0" borderId="1" xfId="0" applyFont="1" applyBorder="1" applyAlignment="1">
      <alignment horizontal="left" vertical="top" wrapText="1"/>
    </xf>
    <xf numFmtId="0" fontId="0" fillId="0" borderId="1" xfId="0" applyBorder="1" applyAlignment="1">
      <alignment horizontal="left" vertical="top" wrapText="1"/>
    </xf>
    <xf numFmtId="0" fontId="2" fillId="24" borderId="0" xfId="0" applyFont="1" applyFill="1" applyAlignment="1">
      <alignment horizontal="justify" vertical="center"/>
    </xf>
    <xf numFmtId="0" fontId="0" fillId="24" borderId="0" xfId="0" applyFill="1" applyAlignment="1">
      <alignment horizontal="justify" vertical="center"/>
    </xf>
    <xf numFmtId="0" fontId="0" fillId="24" borderId="1" xfId="0" applyFill="1" applyBorder="1" applyAlignment="1">
      <alignment horizontal="center" vertical="top" wrapText="1"/>
    </xf>
    <xf numFmtId="0" fontId="20" fillId="24" borderId="5" xfId="0" applyFont="1" applyFill="1" applyBorder="1" applyAlignment="1">
      <alignment vertical="top" wrapText="1"/>
    </xf>
    <xf numFmtId="0" fontId="3" fillId="24" borderId="1" xfId="0" applyFont="1" applyFill="1" applyBorder="1" applyAlignment="1">
      <alignment horizontal="center" vertical="top" wrapText="1"/>
    </xf>
    <xf numFmtId="0" fontId="20" fillId="24" borderId="2" xfId="0" applyFont="1" applyFill="1" applyBorder="1" applyAlignment="1">
      <alignment vertical="top" wrapText="1"/>
    </xf>
    <xf numFmtId="0" fontId="2" fillId="8" borderId="3" xfId="0" applyFont="1" applyFill="1" applyBorder="1" applyAlignment="1">
      <alignment vertical="top" wrapText="1"/>
    </xf>
    <xf numFmtId="0" fontId="3" fillId="7" borderId="11" xfId="0" applyFont="1" applyFill="1" applyBorder="1" applyAlignment="1">
      <alignment vertical="top" wrapText="1"/>
    </xf>
    <xf numFmtId="0" fontId="42" fillId="24" borderId="4" xfId="0" applyFont="1" applyFill="1" applyBorder="1" applyAlignment="1">
      <alignment vertical="top" wrapText="1"/>
    </xf>
    <xf numFmtId="0" fontId="42" fillId="24" borderId="5" xfId="0" applyFont="1" applyFill="1" applyBorder="1" applyAlignment="1">
      <alignment vertical="top" wrapText="1"/>
    </xf>
    <xf numFmtId="0" fontId="43" fillId="24" borderId="5" xfId="0" applyFont="1" applyFill="1" applyBorder="1" applyAlignment="1">
      <alignment vertical="top" wrapText="1"/>
    </xf>
    <xf numFmtId="0" fontId="42" fillId="24" borderId="2" xfId="0" applyFont="1" applyFill="1" applyBorder="1" applyAlignment="1">
      <alignment vertical="top" wrapText="1"/>
    </xf>
    <xf numFmtId="0" fontId="2" fillId="13" borderId="1" xfId="0" applyFont="1" applyFill="1" applyBorder="1" applyAlignment="1">
      <alignment horizontal="left" vertical="top" wrapText="1"/>
    </xf>
    <xf numFmtId="0" fontId="0" fillId="27" borderId="2" xfId="0" applyFill="1" applyBorder="1" applyAlignment="1">
      <alignment horizontal="left" vertical="top" wrapText="1"/>
    </xf>
    <xf numFmtId="169" fontId="0" fillId="27" borderId="3" xfId="113" applyNumberFormat="1" applyFont="1" applyFill="1" applyBorder="1" applyAlignment="1">
      <alignment vertical="top" wrapText="1"/>
    </xf>
    <xf numFmtId="169" fontId="0" fillId="27" borderId="10" xfId="113" applyNumberFormat="1" applyFont="1" applyFill="1" applyBorder="1" applyAlignment="1">
      <alignment vertical="top" wrapText="1"/>
    </xf>
    <xf numFmtId="0" fontId="19" fillId="24" borderId="5" xfId="0" applyFont="1" applyFill="1" applyBorder="1" applyAlignment="1">
      <alignment vertical="top" wrapText="1"/>
    </xf>
    <xf numFmtId="0" fontId="3" fillId="24" borderId="2" xfId="0" applyFont="1" applyFill="1" applyBorder="1" applyAlignment="1">
      <alignment horizontal="center" vertical="top" wrapText="1"/>
    </xf>
    <xf numFmtId="0" fontId="2" fillId="0" borderId="10" xfId="0" applyFont="1" applyBorder="1" applyAlignment="1">
      <alignment horizontal="left" vertical="center" wrapText="1"/>
    </xf>
    <xf numFmtId="0" fontId="3" fillId="0" borderId="3" xfId="0" applyFont="1" applyBorder="1" applyAlignment="1">
      <alignment horizontal="center" vertical="center" wrapText="1"/>
    </xf>
    <xf numFmtId="0" fontId="2" fillId="24" borderId="1" xfId="0" applyFont="1" applyFill="1" applyBorder="1" applyAlignment="1">
      <alignment vertical="center" wrapText="1"/>
    </xf>
    <xf numFmtId="0" fontId="0" fillId="0" borderId="0" xfId="0" applyAlignment="1">
      <alignment vertical="center"/>
    </xf>
    <xf numFmtId="10" fontId="40" fillId="24" borderId="1" xfId="0" applyNumberFormat="1" applyFont="1" applyFill="1" applyBorder="1" applyAlignment="1">
      <alignment vertical="center" wrapText="1"/>
    </xf>
    <xf numFmtId="0" fontId="40" fillId="24"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vertical="center" wrapText="1"/>
    </xf>
    <xf numFmtId="0" fontId="40" fillId="0" borderId="2" xfId="0" applyFont="1" applyBorder="1" applyAlignment="1">
      <alignment vertical="top" wrapText="1"/>
    </xf>
    <xf numFmtId="0" fontId="2" fillId="13" borderId="1" xfId="0" applyFont="1" applyFill="1" applyBorder="1" applyAlignment="1">
      <alignment vertical="top" wrapText="1"/>
    </xf>
    <xf numFmtId="0" fontId="3" fillId="0" borderId="1" xfId="0" applyFont="1" applyBorder="1" applyAlignment="1">
      <alignment horizontal="left" vertical="center" wrapText="1"/>
    </xf>
    <xf numFmtId="0" fontId="3" fillId="2" borderId="1" xfId="0" applyFont="1" applyFill="1" applyBorder="1" applyAlignment="1">
      <alignment vertical="center" wrapText="1"/>
    </xf>
    <xf numFmtId="0" fontId="3" fillId="2" borderId="10" xfId="0" applyFont="1" applyFill="1" applyBorder="1" applyAlignment="1">
      <alignment vertical="center" wrapText="1"/>
    </xf>
    <xf numFmtId="0" fontId="3" fillId="4" borderId="11" xfId="0" applyFont="1" applyFill="1" applyBorder="1" applyAlignment="1">
      <alignment vertical="center" wrapText="1"/>
    </xf>
    <xf numFmtId="9" fontId="40" fillId="10" borderId="1" xfId="0" quotePrefix="1" applyNumberFormat="1" applyFont="1" applyFill="1" applyBorder="1" applyAlignment="1">
      <alignment horizontal="left" vertical="top" wrapText="1"/>
    </xf>
    <xf numFmtId="0" fontId="3" fillId="24" borderId="5" xfId="0" applyFont="1" applyFill="1" applyBorder="1" applyAlignment="1">
      <alignment horizontal="center" vertical="top" wrapText="1"/>
    </xf>
    <xf numFmtId="0" fontId="19" fillId="24" borderId="17" xfId="0" applyFont="1" applyFill="1" applyBorder="1" applyAlignment="1">
      <alignment vertical="top" wrapText="1"/>
    </xf>
    <xf numFmtId="0" fontId="2" fillId="24" borderId="6" xfId="0" applyFont="1" applyFill="1" applyBorder="1" applyAlignment="1">
      <alignment vertical="top" wrapText="1"/>
    </xf>
    <xf numFmtId="0" fontId="3" fillId="24" borderId="8" xfId="0" applyFont="1" applyFill="1" applyBorder="1" applyAlignment="1">
      <alignment vertical="top" wrapText="1"/>
    </xf>
    <xf numFmtId="0" fontId="2" fillId="24" borderId="10" xfId="0" applyFont="1" applyFill="1" applyBorder="1" applyAlignment="1">
      <alignment vertical="top" wrapText="1"/>
    </xf>
    <xf numFmtId="0" fontId="3" fillId="24" borderId="10" xfId="0" applyFont="1" applyFill="1" applyBorder="1" applyAlignment="1">
      <alignment horizontal="center" vertical="top" wrapText="1"/>
    </xf>
    <xf numFmtId="0" fontId="2" fillId="24" borderId="0" xfId="0" applyFont="1" applyFill="1"/>
    <xf numFmtId="0" fontId="19" fillId="24" borderId="0" xfId="0" applyFont="1" applyFill="1" applyAlignment="1">
      <alignment vertical="top" wrapText="1"/>
    </xf>
    <xf numFmtId="0" fontId="2" fillId="24" borderId="9" xfId="0" applyFont="1" applyFill="1" applyBorder="1" applyAlignment="1">
      <alignment vertical="top" wrapText="1"/>
    </xf>
    <xf numFmtId="0" fontId="0" fillId="0" borderId="0" xfId="0" applyAlignment="1">
      <alignment horizontal="left" vertical="center" wrapText="1"/>
    </xf>
    <xf numFmtId="0" fontId="3" fillId="2" borderId="8" xfId="0" applyFont="1" applyFill="1" applyBorder="1" applyAlignment="1">
      <alignment vertical="center" wrapText="1"/>
    </xf>
    <xf numFmtId="0" fontId="3" fillId="2" borderId="11" xfId="0" applyFont="1" applyFill="1" applyBorder="1" applyAlignment="1">
      <alignment vertical="center" wrapText="1"/>
    </xf>
    <xf numFmtId="0" fontId="3" fillId="4" borderId="10" xfId="0" applyFont="1" applyFill="1" applyBorder="1" applyAlignment="1">
      <alignment vertical="center" wrapText="1"/>
    </xf>
    <xf numFmtId="0" fontId="2" fillId="24" borderId="1" xfId="0" applyFont="1" applyFill="1" applyBorder="1" applyAlignment="1">
      <alignment horizontal="left" vertical="center" wrapText="1"/>
    </xf>
    <xf numFmtId="0" fontId="0" fillId="24" borderId="4" xfId="0" applyFill="1" applyBorder="1" applyAlignment="1">
      <alignment wrapText="1"/>
    </xf>
    <xf numFmtId="0" fontId="2" fillId="28" borderId="16" xfId="0" applyFont="1" applyFill="1" applyBorder="1" applyAlignment="1">
      <alignment vertical="top" wrapText="1"/>
    </xf>
    <xf numFmtId="0" fontId="2" fillId="24" borderId="5" xfId="0" applyFont="1" applyFill="1" applyBorder="1"/>
    <xf numFmtId="0" fontId="3" fillId="24" borderId="8" xfId="0" applyFont="1" applyFill="1" applyBorder="1" applyAlignment="1">
      <alignment horizontal="center" vertical="top" wrapText="1"/>
    </xf>
    <xf numFmtId="0" fontId="3" fillId="24" borderId="4" xfId="0" applyFont="1" applyFill="1" applyBorder="1" applyAlignment="1">
      <alignment horizontal="center" vertical="top" wrapText="1"/>
    </xf>
    <xf numFmtId="0" fontId="2" fillId="24" borderId="11" xfId="0" applyFont="1" applyFill="1" applyBorder="1" applyAlignment="1">
      <alignment vertical="top" wrapText="1"/>
    </xf>
    <xf numFmtId="0" fontId="18" fillId="24" borderId="3" xfId="0" applyFont="1" applyFill="1" applyBorder="1" applyAlignment="1">
      <alignment vertical="top" wrapText="1"/>
    </xf>
    <xf numFmtId="0" fontId="18" fillId="24" borderId="1" xfId="0" applyFont="1" applyFill="1" applyBorder="1" applyAlignment="1">
      <alignment vertical="top" wrapText="1"/>
    </xf>
    <xf numFmtId="0" fontId="2" fillId="0" borderId="3" xfId="0" applyFont="1" applyBorder="1" applyAlignment="1">
      <alignment horizontal="left" vertical="center" wrapText="1"/>
    </xf>
    <xf numFmtId="0" fontId="40" fillId="0" borderId="1" xfId="0" applyFont="1" applyBorder="1" applyAlignment="1">
      <alignment horizontal="left" vertical="center" wrapText="1"/>
    </xf>
    <xf numFmtId="0" fontId="3" fillId="0" borderId="14" xfId="0" applyFont="1" applyBorder="1" applyAlignment="1">
      <alignment horizontal="left" vertical="center" wrapText="1"/>
    </xf>
    <xf numFmtId="0" fontId="20" fillId="0" borderId="3" xfId="0" applyFont="1" applyBorder="1" applyAlignment="1">
      <alignment vertical="top" wrapText="1"/>
    </xf>
    <xf numFmtId="0" fontId="20" fillId="0" borderId="1" xfId="0" applyFont="1" applyBorder="1" applyAlignment="1">
      <alignment horizontal="left" vertical="top" wrapText="1"/>
    </xf>
    <xf numFmtId="0" fontId="20" fillId="12" borderId="1" xfId="0" applyFont="1" applyFill="1" applyBorder="1" applyAlignment="1">
      <alignment vertical="top" wrapText="1"/>
    </xf>
    <xf numFmtId="0" fontId="20" fillId="12" borderId="3" xfId="0" applyFont="1" applyFill="1" applyBorder="1" applyAlignment="1">
      <alignment vertical="top" wrapText="1"/>
    </xf>
    <xf numFmtId="0" fontId="20" fillId="6" borderId="1" xfId="0" applyFont="1" applyFill="1" applyBorder="1" applyAlignment="1">
      <alignment vertical="top" wrapText="1"/>
    </xf>
    <xf numFmtId="0" fontId="43" fillId="5" borderId="5" xfId="0" applyFont="1" applyFill="1" applyBorder="1" applyAlignment="1">
      <alignment vertical="top" wrapText="1"/>
    </xf>
    <xf numFmtId="0" fontId="2" fillId="24" borderId="17" xfId="0" applyFont="1" applyFill="1" applyBorder="1" applyAlignment="1">
      <alignment vertical="top" wrapText="1"/>
    </xf>
    <xf numFmtId="0" fontId="40" fillId="0" borderId="1" xfId="0" quotePrefix="1" applyFont="1" applyBorder="1" applyAlignment="1">
      <alignment horizontal="left" vertical="top" wrapText="1"/>
    </xf>
    <xf numFmtId="0" fontId="3" fillId="7" borderId="10" xfId="0" applyFont="1" applyFill="1" applyBorder="1" applyAlignment="1">
      <alignment vertical="top" wrapText="1"/>
    </xf>
    <xf numFmtId="0" fontId="3" fillId="6" borderId="7" xfId="0" applyFont="1" applyFill="1" applyBorder="1" applyAlignment="1">
      <alignment vertical="top" wrapText="1"/>
    </xf>
    <xf numFmtId="0" fontId="3" fillId="8" borderId="12" xfId="0" applyFont="1" applyFill="1" applyBorder="1" applyAlignment="1">
      <alignment vertical="top" wrapText="1"/>
    </xf>
    <xf numFmtId="0" fontId="3" fillId="8" borderId="13" xfId="0" applyFont="1" applyFill="1" applyBorder="1" applyAlignment="1">
      <alignment vertical="top" wrapText="1"/>
    </xf>
    <xf numFmtId="0" fontId="3" fillId="8" borderId="6" xfId="0" applyFont="1" applyFill="1" applyBorder="1" applyAlignment="1">
      <alignment vertical="top" wrapText="1"/>
    </xf>
    <xf numFmtId="0" fontId="3" fillId="8" borderId="9" xfId="0" applyFont="1" applyFill="1" applyBorder="1" applyAlignment="1">
      <alignment vertical="top" wrapText="1"/>
    </xf>
    <xf numFmtId="0" fontId="3" fillId="4" borderId="7" xfId="0" applyFont="1" applyFill="1" applyBorder="1" applyAlignment="1">
      <alignment horizontal="left" vertical="top" wrapText="1"/>
    </xf>
    <xf numFmtId="0" fontId="3" fillId="4" borderId="14" xfId="0" applyFont="1" applyFill="1" applyBorder="1" applyAlignment="1">
      <alignment horizontal="left" vertical="top" wrapText="1"/>
    </xf>
    <xf numFmtId="0" fontId="2" fillId="12" borderId="4"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3" fillId="0" borderId="31" xfId="0" applyFont="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24" borderId="1" xfId="0" applyFill="1" applyBorder="1" applyAlignment="1">
      <alignment horizontal="left" vertical="center" wrapText="1"/>
    </xf>
    <xf numFmtId="0" fontId="0" fillId="5" borderId="4" xfId="0" applyFill="1" applyBorder="1" applyAlignment="1">
      <alignment vertical="center" wrapText="1"/>
    </xf>
    <xf numFmtId="0" fontId="0" fillId="12" borderId="17" xfId="0" applyFill="1" applyBorder="1" applyAlignment="1">
      <alignment vertical="center" wrapText="1"/>
    </xf>
    <xf numFmtId="0" fontId="0" fillId="12" borderId="17" xfId="0" applyFill="1" applyBorder="1" applyAlignment="1">
      <alignment vertical="center"/>
    </xf>
    <xf numFmtId="0" fontId="3" fillId="12" borderId="17" xfId="0" applyFont="1" applyFill="1" applyBorder="1" applyAlignment="1">
      <alignment vertical="top" wrapText="1"/>
    </xf>
    <xf numFmtId="0" fontId="3" fillId="4" borderId="34" xfId="0" applyFont="1" applyFill="1" applyBorder="1" applyAlignment="1">
      <alignment horizontal="left" vertical="top" wrapText="1"/>
    </xf>
    <xf numFmtId="0" fontId="0" fillId="24" borderId="7" xfId="0" applyFill="1" applyBorder="1" applyAlignment="1">
      <alignment horizontal="left" vertical="center" wrapText="1"/>
    </xf>
    <xf numFmtId="0" fontId="34" fillId="4" borderId="1" xfId="0" applyFont="1" applyFill="1" applyBorder="1" applyAlignment="1">
      <alignment horizontal="left" vertical="top" wrapText="1"/>
    </xf>
    <xf numFmtId="0" fontId="20" fillId="0" borderId="1" xfId="0" applyFont="1" applyBorder="1" applyAlignment="1">
      <alignment vertical="top" wrapText="1"/>
    </xf>
    <xf numFmtId="0" fontId="40" fillId="0" borderId="3" xfId="0" applyFont="1" applyBorder="1" applyAlignment="1">
      <alignment vertical="top" wrapText="1"/>
    </xf>
    <xf numFmtId="0" fontId="2" fillId="0" borderId="1" xfId="0" quotePrefix="1" applyFont="1" applyBorder="1" applyAlignment="1">
      <alignment horizontal="left" vertical="top" wrapText="1"/>
    </xf>
    <xf numFmtId="0" fontId="42" fillId="26" borderId="5" xfId="0" applyFont="1" applyFill="1" applyBorder="1" applyAlignment="1">
      <alignment vertical="top" wrapText="1"/>
    </xf>
    <xf numFmtId="0" fontId="3" fillId="4" borderId="14" xfId="0" applyFont="1" applyFill="1" applyBorder="1" applyAlignment="1">
      <alignment vertical="center" wrapText="1"/>
    </xf>
    <xf numFmtId="0" fontId="3" fillId="4" borderId="13" xfId="0" applyFont="1" applyFill="1" applyBorder="1" applyAlignment="1">
      <alignment vertical="top" wrapText="1"/>
    </xf>
    <xf numFmtId="0" fontId="3" fillId="4" borderId="9" xfId="0" applyFont="1" applyFill="1" applyBorder="1" applyAlignment="1">
      <alignment horizontal="left" vertical="top" wrapText="1"/>
    </xf>
    <xf numFmtId="9" fontId="40" fillId="0" borderId="3" xfId="0" applyNumberFormat="1" applyFont="1" applyBorder="1" applyAlignment="1">
      <alignment vertical="top" wrapText="1"/>
    </xf>
    <xf numFmtId="9" fontId="40" fillId="0" borderId="1" xfId="89" applyFont="1" applyBorder="1" applyAlignment="1">
      <alignment horizontal="left" vertical="top" wrapText="1"/>
    </xf>
    <xf numFmtId="9" fontId="40" fillId="0" borderId="1" xfId="0" applyNumberFormat="1" applyFont="1" applyBorder="1" applyAlignment="1">
      <alignment horizontal="left" vertical="top" wrapText="1"/>
    </xf>
    <xf numFmtId="10" fontId="40" fillId="0" borderId="1" xfId="0" applyNumberFormat="1" applyFont="1" applyBorder="1" applyAlignment="1">
      <alignment horizontal="left" vertical="center" wrapText="1"/>
    </xf>
    <xf numFmtId="3" fontId="40" fillId="0" borderId="1" xfId="0" applyNumberFormat="1" applyFont="1" applyBorder="1" applyAlignment="1">
      <alignment horizontal="left" vertical="center" wrapText="1"/>
    </xf>
    <xf numFmtId="0" fontId="3" fillId="0" borderId="3" xfId="0" applyFont="1" applyBorder="1" applyAlignment="1">
      <alignment horizontal="center" vertical="top" wrapText="1"/>
    </xf>
    <xf numFmtId="0" fontId="0" fillId="0" borderId="10" xfId="0" applyBorder="1" applyAlignment="1">
      <alignment wrapText="1"/>
    </xf>
    <xf numFmtId="0" fontId="0" fillId="0" borderId="3" xfId="0" applyBorder="1" applyAlignment="1">
      <alignment wrapText="1"/>
    </xf>
    <xf numFmtId="0" fontId="44" fillId="0" borderId="0" xfId="0" applyFont="1" applyAlignment="1">
      <alignment vertical="top" wrapText="1"/>
    </xf>
    <xf numFmtId="0" fontId="2" fillId="0" borderId="0" xfId="0" applyFont="1" applyAlignment="1">
      <alignment vertical="top" wrapText="1"/>
    </xf>
    <xf numFmtId="0" fontId="3" fillId="3" borderId="1" xfId="0" applyFont="1" applyFill="1" applyBorder="1" applyAlignment="1">
      <alignmen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3" fillId="3"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4" borderId="14"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7" xfId="0" applyFont="1" applyFill="1" applyBorder="1" applyAlignment="1">
      <alignment horizontal="left" vertical="top" wrapText="1"/>
    </xf>
    <xf numFmtId="0" fontId="3" fillId="24" borderId="7" xfId="0" applyFont="1" applyFill="1" applyBorder="1" applyAlignment="1">
      <alignment horizontal="left" vertical="top" wrapText="1"/>
    </xf>
    <xf numFmtId="0" fontId="3" fillId="24" borderId="14" xfId="0" applyFont="1" applyFill="1" applyBorder="1" applyAlignment="1">
      <alignment horizontal="left" vertical="top" wrapText="1"/>
    </xf>
    <xf numFmtId="0" fontId="3" fillId="24" borderId="8" xfId="0" applyFont="1" applyFill="1" applyBorder="1" applyAlignment="1">
      <alignment horizontal="left" vertical="top" wrapText="1"/>
    </xf>
    <xf numFmtId="0" fontId="2" fillId="24" borderId="7" xfId="0" applyFont="1" applyFill="1" applyBorder="1" applyAlignment="1">
      <alignment horizontal="left" vertical="top" wrapText="1"/>
    </xf>
    <xf numFmtId="0" fontId="2" fillId="24" borderId="14" xfId="0" applyFont="1" applyFill="1" applyBorder="1" applyAlignment="1">
      <alignment horizontal="left" vertical="top" wrapText="1"/>
    </xf>
    <xf numFmtId="0" fontId="2" fillId="24" borderId="8" xfId="0" applyFont="1" applyFill="1" applyBorder="1" applyAlignment="1">
      <alignment horizontal="left" vertical="top" wrapText="1"/>
    </xf>
    <xf numFmtId="0" fontId="20" fillId="0" borderId="5" xfId="0" applyFont="1" applyBorder="1" applyAlignment="1">
      <alignment horizontal="left" vertical="center" wrapText="1"/>
    </xf>
    <xf numFmtId="0" fontId="2" fillId="0" borderId="14" xfId="0" applyFont="1" applyBorder="1" applyAlignment="1">
      <alignment horizontal="left" vertical="top" wrapText="1"/>
    </xf>
    <xf numFmtId="0" fontId="2" fillId="0" borderId="8" xfId="0" applyFont="1" applyBorder="1" applyAlignment="1">
      <alignment horizontal="left" vertical="top"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7" xfId="0" applyFont="1" applyBorder="1" applyAlignment="1">
      <alignment horizontal="left" vertical="center" wrapText="1"/>
    </xf>
    <xf numFmtId="0" fontId="3" fillId="4" borderId="7"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8" xfId="0" applyFont="1" applyFill="1" applyBorder="1" applyAlignment="1">
      <alignment horizontal="left" vertical="top" wrapText="1"/>
    </xf>
    <xf numFmtId="0" fontId="2" fillId="0" borderId="7" xfId="0" applyFont="1" applyBorder="1" applyAlignment="1">
      <alignment horizontal="left" vertical="top" wrapText="1"/>
    </xf>
    <xf numFmtId="0" fontId="2" fillId="5" borderId="2" xfId="0" applyFont="1" applyFill="1" applyBorder="1" applyAlignment="1">
      <alignment horizontal="left" vertical="center" wrapText="1"/>
    </xf>
    <xf numFmtId="0" fontId="0" fillId="12" borderId="4" xfId="0" applyFill="1" applyBorder="1" applyAlignment="1">
      <alignment horizontal="left" vertical="center" wrapText="1"/>
    </xf>
    <xf numFmtId="0" fontId="0" fillId="12" borderId="5" xfId="0" applyFill="1" applyBorder="1" applyAlignment="1">
      <alignment horizontal="left" vertical="center" wrapText="1"/>
    </xf>
    <xf numFmtId="0" fontId="2" fillId="0" borderId="0" xfId="0" applyFont="1" applyAlignment="1">
      <alignment horizontal="left" vertical="top"/>
    </xf>
    <xf numFmtId="0" fontId="2" fillId="5" borderId="11" xfId="0" applyFont="1" applyFill="1" applyBorder="1" applyAlignment="1">
      <alignment horizontal="left" vertical="center" wrapText="1"/>
    </xf>
    <xf numFmtId="0" fontId="20" fillId="0" borderId="4" xfId="0" applyFont="1" applyBorder="1" applyAlignment="1">
      <alignment horizontal="left" vertical="center" wrapText="1"/>
    </xf>
    <xf numFmtId="0" fontId="20" fillId="13" borderId="4" xfId="0" applyFont="1" applyFill="1" applyBorder="1" applyAlignment="1">
      <alignment horizontal="left" vertical="center"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3" fillId="0" borderId="7" xfId="0" applyFont="1" applyBorder="1" applyAlignment="1">
      <alignment horizontal="left" vertical="top" wrapText="1"/>
    </xf>
    <xf numFmtId="0" fontId="2" fillId="4"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 fillId="12" borderId="4" xfId="0" applyFont="1" applyFill="1" applyBorder="1" applyAlignment="1">
      <alignment horizontal="left" vertical="center" wrapText="1"/>
    </xf>
    <xf numFmtId="0" fontId="42" fillId="24" borderId="4"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7" xfId="0" applyFont="1" applyBorder="1" applyAlignment="1">
      <alignment horizontal="left" vertical="center" wrapText="1"/>
    </xf>
    <xf numFmtId="0" fontId="3" fillId="4" borderId="12" xfId="0" applyFont="1" applyFill="1" applyBorder="1" applyAlignment="1">
      <alignment horizontal="left" vertical="top" wrapText="1"/>
    </xf>
    <xf numFmtId="0" fontId="3" fillId="4" borderId="12" xfId="0" applyFont="1" applyFill="1" applyBorder="1" applyAlignment="1">
      <alignment horizontal="left" vertical="center" wrapText="1"/>
    </xf>
    <xf numFmtId="0" fontId="0" fillId="0" borderId="10" xfId="0" applyBorder="1" applyAlignment="1">
      <alignment horizontal="left" wrapText="1"/>
    </xf>
    <xf numFmtId="0" fontId="0" fillId="0" borderId="3" xfId="0" applyBorder="1" applyAlignment="1">
      <alignment horizontal="left"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0" fillId="0" borderId="5" xfId="0" applyBorder="1" applyAlignment="1">
      <alignment vertical="top" wrapText="1"/>
    </xf>
    <xf numFmtId="0" fontId="0" fillId="0" borderId="2" xfId="0" applyBorder="1" applyAlignment="1">
      <alignment vertical="top" wrapText="1"/>
    </xf>
    <xf numFmtId="0" fontId="2" fillId="0" borderId="4" xfId="0" applyFont="1" applyBorder="1" applyAlignment="1">
      <alignment horizontal="center" vertical="center" wrapText="1"/>
    </xf>
    <xf numFmtId="0" fontId="2" fillId="4" borderId="7" xfId="0" applyFont="1" applyFill="1" applyBorder="1" applyAlignment="1">
      <alignment horizontal="left" vertical="center" wrapText="1"/>
    </xf>
    <xf numFmtId="0" fontId="2" fillId="24" borderId="4" xfId="0" applyFont="1" applyFill="1" applyBorder="1" applyAlignment="1">
      <alignment horizontal="left" vertical="top" wrapText="1"/>
    </xf>
    <xf numFmtId="0" fontId="40" fillId="0" borderId="4" xfId="0" applyFont="1" applyBorder="1" applyAlignment="1">
      <alignment horizontal="left" vertical="top" wrapText="1"/>
    </xf>
    <xf numFmtId="0" fontId="3" fillId="0" borderId="4" xfId="0" applyFont="1" applyBorder="1" applyAlignment="1">
      <alignment horizontal="left" vertical="top" wrapText="1"/>
    </xf>
    <xf numFmtId="0" fontId="2" fillId="1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2" fillId="0" borderId="4" xfId="0" applyFont="1" applyBorder="1" applyAlignment="1">
      <alignment vertical="top" wrapText="1"/>
    </xf>
    <xf numFmtId="0" fontId="2" fillId="0" borderId="12" xfId="0" applyFont="1" applyBorder="1" applyAlignment="1">
      <alignment horizontal="left" vertical="top" wrapText="1"/>
    </xf>
    <xf numFmtId="0" fontId="42" fillId="5" borderId="4" xfId="0" applyFont="1" applyFill="1" applyBorder="1" applyAlignment="1">
      <alignment horizontal="left" vertical="center" wrapText="1"/>
    </xf>
    <xf numFmtId="0" fontId="3" fillId="0" borderId="7" xfId="0" applyFont="1" applyBorder="1" applyAlignment="1">
      <alignment vertical="top" wrapText="1"/>
    </xf>
    <xf numFmtId="0" fontId="2" fillId="8" borderId="4" xfId="0" applyFont="1" applyFill="1" applyBorder="1" applyAlignment="1">
      <alignment vertical="top" wrapText="1"/>
    </xf>
    <xf numFmtId="0" fontId="39" fillId="0" borderId="11" xfId="0" applyFont="1" applyBorder="1" applyAlignment="1">
      <alignment horizontal="left" vertical="top" wrapText="1"/>
    </xf>
    <xf numFmtId="0" fontId="39" fillId="0" borderId="13" xfId="0" applyFont="1" applyBorder="1" applyAlignment="1">
      <alignment horizontal="left" vertical="top" wrapText="1"/>
    </xf>
    <xf numFmtId="0" fontId="0" fillId="0" borderId="7" xfId="0" applyBorder="1" applyAlignment="1">
      <alignment horizontal="left" vertical="top" wrapText="1"/>
    </xf>
    <xf numFmtId="0" fontId="3" fillId="8" borderId="12" xfId="0" applyFont="1" applyFill="1" applyBorder="1" applyAlignment="1">
      <alignment vertical="top" wrapText="1"/>
    </xf>
    <xf numFmtId="0" fontId="3" fillId="8" borderId="13" xfId="0" applyFont="1" applyFill="1" applyBorder="1" applyAlignment="1">
      <alignment vertical="top" wrapText="1"/>
    </xf>
    <xf numFmtId="0" fontId="3" fillId="8" borderId="11" xfId="0" applyFont="1" applyFill="1" applyBorder="1" applyAlignment="1">
      <alignment vertical="top" wrapText="1"/>
    </xf>
    <xf numFmtId="0" fontId="3" fillId="8" borderId="6" xfId="0" applyFont="1" applyFill="1" applyBorder="1" applyAlignment="1">
      <alignment vertical="top" wrapText="1"/>
    </xf>
    <xf numFmtId="0" fontId="3" fillId="8" borderId="9" xfId="0" applyFont="1" applyFill="1" applyBorder="1" applyAlignment="1">
      <alignment vertical="top" wrapText="1"/>
    </xf>
    <xf numFmtId="0" fontId="3" fillId="8" borderId="3" xfId="0" applyFont="1" applyFill="1" applyBorder="1" applyAlignment="1">
      <alignment vertical="top" wrapText="1"/>
    </xf>
    <xf numFmtId="0" fontId="0" fillId="0" borderId="10" xfId="0" applyBorder="1" applyAlignment="1">
      <alignment vertical="top" wrapText="1"/>
    </xf>
    <xf numFmtId="0" fontId="0" fillId="0" borderId="0" xfId="0" applyAlignment="1">
      <alignment horizontal="lef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38" fillId="0" borderId="7" xfId="0" applyFont="1" applyBorder="1" applyAlignment="1">
      <alignment vertical="top" wrapText="1"/>
    </xf>
    <xf numFmtId="0" fontId="38" fillId="0" borderId="14" xfId="0" applyFont="1" applyBorder="1" applyAlignment="1">
      <alignment vertical="top" wrapText="1"/>
    </xf>
    <xf numFmtId="0" fontId="38" fillId="0" borderId="8" xfId="0" applyFont="1" applyBorder="1" applyAlignment="1">
      <alignment vertical="top" wrapText="1"/>
    </xf>
    <xf numFmtId="0" fontId="2" fillId="12" borderId="7" xfId="0" applyFont="1" applyFill="1" applyBorder="1" applyAlignment="1">
      <alignment horizontal="left" vertical="top" wrapText="1"/>
    </xf>
    <xf numFmtId="0" fontId="2" fillId="12" borderId="14" xfId="0" applyFont="1" applyFill="1" applyBorder="1" applyAlignment="1">
      <alignment horizontal="left" vertical="top" wrapText="1"/>
    </xf>
    <xf numFmtId="0" fontId="2" fillId="12" borderId="8" xfId="0" applyFont="1" applyFill="1" applyBorder="1" applyAlignment="1">
      <alignment horizontal="left" vertical="top" wrapText="1"/>
    </xf>
    <xf numFmtId="0" fontId="3" fillId="6" borderId="7" xfId="0" applyFont="1" applyFill="1" applyBorder="1" applyAlignment="1">
      <alignment vertical="top" wrapText="1"/>
    </xf>
    <xf numFmtId="0" fontId="3" fillId="6" borderId="8" xfId="0" applyFont="1" applyFill="1" applyBorder="1" applyAlignment="1">
      <alignment vertical="top" wrapText="1"/>
    </xf>
    <xf numFmtId="0" fontId="3" fillId="0" borderId="8" xfId="0" applyFont="1" applyBorder="1" applyAlignment="1">
      <alignment vertical="top" wrapText="1"/>
    </xf>
    <xf numFmtId="0" fontId="3" fillId="12" borderId="7" xfId="0" applyFont="1" applyFill="1" applyBorder="1" applyAlignment="1">
      <alignment horizontal="left" vertical="top" wrapText="1"/>
    </xf>
    <xf numFmtId="0" fontId="3" fillId="12" borderId="14" xfId="0" applyFont="1" applyFill="1" applyBorder="1" applyAlignment="1">
      <alignment horizontal="left" vertical="top" wrapText="1"/>
    </xf>
    <xf numFmtId="0" fontId="3" fillId="12" borderId="8" xfId="0" applyFont="1" applyFill="1" applyBorder="1" applyAlignment="1">
      <alignment horizontal="left" vertical="top" wrapText="1"/>
    </xf>
    <xf numFmtId="0" fontId="3" fillId="12" borderId="5" xfId="0" applyFont="1" applyFill="1" applyBorder="1" applyAlignment="1">
      <alignment vertical="top" wrapText="1"/>
    </xf>
    <xf numFmtId="0" fontId="0" fillId="12" borderId="5" xfId="0" applyFill="1" applyBorder="1" applyAlignment="1">
      <alignmen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19" fillId="5" borderId="12" xfId="0" applyFont="1" applyFill="1" applyBorder="1" applyAlignment="1">
      <alignment vertical="top" wrapText="1"/>
    </xf>
    <xf numFmtId="0" fontId="19" fillId="5" borderId="6" xfId="0" applyFont="1" applyFill="1" applyBorder="1" applyAlignment="1">
      <alignment vertical="top" wrapText="1"/>
    </xf>
    <xf numFmtId="0" fontId="3" fillId="4" borderId="7" xfId="0" applyFont="1" applyFill="1" applyBorder="1" applyAlignment="1">
      <alignment vertical="top" wrapText="1"/>
    </xf>
    <xf numFmtId="0" fontId="3" fillId="4" borderId="14" xfId="0" applyFont="1" applyFill="1" applyBorder="1" applyAlignment="1">
      <alignment vertical="top" wrapText="1"/>
    </xf>
    <xf numFmtId="0" fontId="3" fillId="4" borderId="8" xfId="0" applyFont="1" applyFill="1" applyBorder="1" applyAlignment="1">
      <alignment vertical="top" wrapText="1"/>
    </xf>
    <xf numFmtId="0" fontId="3" fillId="12" borderId="13" xfId="0" applyFont="1" applyFill="1" applyBorder="1" applyAlignment="1">
      <alignment horizontal="center" vertical="top" wrapText="1"/>
    </xf>
    <xf numFmtId="0" fontId="3" fillId="12" borderId="0" xfId="0" applyFont="1" applyFill="1" applyAlignment="1">
      <alignment horizontal="center" vertical="top" wrapText="1"/>
    </xf>
    <xf numFmtId="0" fontId="3" fillId="12" borderId="9" xfId="0" applyFont="1" applyFill="1" applyBorder="1" applyAlignment="1">
      <alignment horizontal="center" vertical="top" wrapText="1"/>
    </xf>
    <xf numFmtId="0" fontId="2" fillId="0" borderId="36" xfId="0" applyFont="1" applyBorder="1" applyAlignment="1">
      <alignment horizontal="left" vertical="top" wrapText="1"/>
    </xf>
    <xf numFmtId="0" fontId="2" fillId="0" borderId="16" xfId="0" applyFont="1" applyBorder="1" applyAlignment="1">
      <alignment horizontal="left"/>
    </xf>
    <xf numFmtId="0" fontId="2"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2" fillId="12" borderId="29" xfId="0" applyFont="1" applyFill="1" applyBorder="1" applyAlignment="1">
      <alignment vertical="top" wrapText="1"/>
    </xf>
    <xf numFmtId="0" fontId="0" fillId="12" borderId="30" xfId="0" applyFill="1" applyBorder="1" applyAlignment="1">
      <alignment vertical="top" wrapText="1"/>
    </xf>
    <xf numFmtId="0" fontId="0" fillId="12" borderId="31" xfId="0" applyFill="1" applyBorder="1" applyAlignment="1">
      <alignment vertical="top" wrapText="1"/>
    </xf>
    <xf numFmtId="0" fontId="2" fillId="4" borderId="7" xfId="0" applyFont="1" applyFill="1" applyBorder="1" applyAlignment="1">
      <alignment vertical="top" wrapText="1"/>
    </xf>
    <xf numFmtId="0" fontId="2" fillId="0" borderId="14" xfId="0" applyFont="1" applyBorder="1" applyAlignment="1">
      <alignment vertical="top" wrapText="1"/>
    </xf>
    <xf numFmtId="0" fontId="2" fillId="0" borderId="8" xfId="0" applyFont="1" applyBorder="1" applyAlignment="1">
      <alignment vertical="top" wrapText="1"/>
    </xf>
    <xf numFmtId="0" fontId="3" fillId="12" borderId="4" xfId="0" applyFont="1" applyFill="1" applyBorder="1" applyAlignment="1">
      <alignment horizontal="center" vertical="top" wrapText="1"/>
    </xf>
    <xf numFmtId="0" fontId="3" fillId="12" borderId="5" xfId="0" applyFont="1" applyFill="1" applyBorder="1" applyAlignment="1">
      <alignment horizontal="center" vertical="top" wrapText="1"/>
    </xf>
    <xf numFmtId="0" fontId="3" fillId="12" borderId="2" xfId="0" applyFont="1" applyFill="1" applyBorder="1" applyAlignment="1">
      <alignment horizontal="center" vertical="top" wrapText="1"/>
    </xf>
    <xf numFmtId="0" fontId="2" fillId="12" borderId="7" xfId="0" applyFont="1" applyFill="1" applyBorder="1" applyAlignment="1">
      <alignment horizontal="left" vertical="top"/>
    </xf>
    <xf numFmtId="0" fontId="2" fillId="12" borderId="14" xfId="0" applyFont="1" applyFill="1" applyBorder="1" applyAlignment="1">
      <alignment horizontal="left" vertical="top"/>
    </xf>
    <xf numFmtId="0" fontId="2" fillId="12" borderId="8" xfId="0" applyFont="1" applyFill="1" applyBorder="1" applyAlignment="1">
      <alignment horizontal="left" vertical="top"/>
    </xf>
    <xf numFmtId="0" fontId="3" fillId="12" borderId="14" xfId="0" applyFont="1" applyFill="1" applyBorder="1" applyAlignment="1">
      <alignment horizontal="left" vertical="top"/>
    </xf>
    <xf numFmtId="0" fontId="3" fillId="12" borderId="8" xfId="0" applyFont="1" applyFill="1" applyBorder="1" applyAlignment="1">
      <alignment horizontal="left" vertical="top"/>
    </xf>
    <xf numFmtId="0" fontId="2" fillId="0" borderId="7" xfId="0" applyFont="1" applyBorder="1" applyAlignment="1">
      <alignment wrapText="1"/>
    </xf>
    <xf numFmtId="0" fontId="0" fillId="0" borderId="14" xfId="0" applyBorder="1" applyAlignment="1">
      <alignment wrapText="1"/>
    </xf>
    <xf numFmtId="0" fontId="0" fillId="0" borderId="8" xfId="0" applyBorder="1" applyAlignment="1">
      <alignment wrapText="1"/>
    </xf>
    <xf numFmtId="0" fontId="2" fillId="12" borderId="32" xfId="0" applyFont="1" applyFill="1" applyBorder="1" applyAlignment="1">
      <alignment horizontal="left" vertical="top" wrapText="1"/>
    </xf>
    <xf numFmtId="0" fontId="2" fillId="12" borderId="16" xfId="0" applyFont="1" applyFill="1" applyBorder="1" applyAlignment="1">
      <alignment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2" fillId="5" borderId="4" xfId="0" applyFont="1" applyFill="1" applyBorder="1" applyAlignment="1">
      <alignment vertical="top" wrapText="1"/>
    </xf>
    <xf numFmtId="0" fontId="2" fillId="5" borderId="5" xfId="0" applyFont="1" applyFill="1" applyBorder="1" applyAlignment="1">
      <alignment vertical="top" wrapText="1"/>
    </xf>
    <xf numFmtId="0" fontId="2" fillId="5" borderId="2" xfId="0" applyFont="1" applyFill="1" applyBorder="1" applyAlignment="1">
      <alignmen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12" borderId="4" xfId="0" applyFont="1" applyFill="1" applyBorder="1" applyAlignment="1">
      <alignment horizontal="center" vertical="top" wrapText="1"/>
    </xf>
    <xf numFmtId="0" fontId="2" fillId="12" borderId="5" xfId="0" applyFont="1" applyFill="1" applyBorder="1" applyAlignment="1">
      <alignment horizontal="center" vertical="top" wrapText="1"/>
    </xf>
    <xf numFmtId="0" fontId="2" fillId="12" borderId="2" xfId="0" applyFont="1" applyFill="1" applyBorder="1" applyAlignment="1">
      <alignment horizontal="center" vertical="top" wrapText="1"/>
    </xf>
    <xf numFmtId="0" fontId="3" fillId="22" borderId="0" xfId="0" applyFont="1" applyFill="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1" xfId="0" applyFont="1" applyBorder="1" applyAlignment="1">
      <alignment horizontal="center"/>
    </xf>
    <xf numFmtId="169" fontId="3" fillId="0" borderId="0" xfId="113" applyNumberFormat="1" applyFont="1" applyAlignment="1">
      <alignment horizontal="center" wrapText="1"/>
    </xf>
    <xf numFmtId="0" fontId="3" fillId="13" borderId="16" xfId="0" applyFont="1" applyFill="1" applyBorder="1" applyAlignment="1">
      <alignment horizontal="center" wrapText="1"/>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28" fillId="0" borderId="13" xfId="0" applyFont="1" applyBorder="1" applyAlignment="1">
      <alignment horizontal="center" vertical="center"/>
    </xf>
    <xf numFmtId="0" fontId="28" fillId="0" borderId="0" xfId="0" applyFont="1" applyAlignment="1">
      <alignment horizontal="center" vertical="center"/>
    </xf>
    <xf numFmtId="0" fontId="28" fillId="0" borderId="18" xfId="0" applyFont="1" applyBorder="1" applyAlignment="1">
      <alignment horizontal="center" vertical="center"/>
    </xf>
    <xf numFmtId="0" fontId="28" fillId="0" borderId="9" xfId="0" applyFont="1" applyBorder="1" applyAlignment="1">
      <alignment horizontal="center" vertical="center"/>
    </xf>
    <xf numFmtId="0" fontId="3" fillId="21" borderId="0" xfId="0" applyFont="1" applyFill="1" applyAlignment="1">
      <alignment horizontal="center"/>
    </xf>
    <xf numFmtId="0" fontId="2" fillId="0" borderId="0" xfId="0" applyFont="1" applyAlignment="1">
      <alignment horizontal="center"/>
    </xf>
    <xf numFmtId="0" fontId="0" fillId="0" borderId="0" xfId="0" applyAlignment="1">
      <alignment horizontal="center"/>
    </xf>
    <xf numFmtId="169" fontId="3" fillId="20" borderId="0" xfId="113" applyNumberFormat="1" applyFont="1" applyFill="1" applyAlignment="1">
      <alignment horizontal="center"/>
    </xf>
    <xf numFmtId="0" fontId="29" fillId="15" borderId="23" xfId="0" applyFont="1" applyFill="1" applyBorder="1" applyAlignment="1">
      <alignment horizontal="center" vertical="center" wrapText="1"/>
    </xf>
    <xf numFmtId="0" fontId="29" fillId="15" borderId="24" xfId="0" applyFont="1" applyFill="1" applyBorder="1" applyAlignment="1">
      <alignment horizontal="center" vertical="center" wrapText="1"/>
    </xf>
    <xf numFmtId="0" fontId="30" fillId="17" borderId="4" xfId="0" applyFont="1" applyFill="1" applyBorder="1" applyAlignment="1">
      <alignment vertical="center" wrapText="1"/>
    </xf>
    <xf numFmtId="0" fontId="30" fillId="17" borderId="2" xfId="0" applyFont="1" applyFill="1" applyBorder="1" applyAlignment="1">
      <alignment vertical="center" wrapText="1"/>
    </xf>
    <xf numFmtId="0" fontId="30" fillId="17" borderId="4"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30" fillId="17" borderId="25" xfId="0" applyFont="1" applyFill="1" applyBorder="1" applyAlignment="1">
      <alignment horizontal="center" vertical="center" wrapText="1"/>
    </xf>
    <xf numFmtId="0" fontId="30" fillId="17" borderId="26" xfId="0" applyFont="1" applyFill="1" applyBorder="1" applyAlignment="1">
      <alignment horizontal="center" vertical="center" wrapText="1"/>
    </xf>
    <xf numFmtId="0" fontId="30" fillId="17" borderId="27" xfId="0" applyFont="1" applyFill="1" applyBorder="1" applyAlignment="1">
      <alignment horizontal="center" vertical="center" wrapText="1"/>
    </xf>
    <xf numFmtId="0" fontId="30" fillId="17" borderId="28" xfId="0" applyFont="1" applyFill="1" applyBorder="1" applyAlignment="1">
      <alignment horizontal="center" vertical="center" wrapText="1"/>
    </xf>
    <xf numFmtId="0" fontId="2" fillId="10" borderId="0" xfId="2" applyFill="1" applyAlignment="1">
      <alignment horizontal="left" vertical="center" wrapText="1"/>
    </xf>
    <xf numFmtId="0" fontId="2" fillId="10" borderId="15" xfId="2" applyFill="1" applyBorder="1" applyAlignment="1">
      <alignment horizontal="left" vertical="center" wrapText="1"/>
    </xf>
    <xf numFmtId="0" fontId="12" fillId="10" borderId="0" xfId="2" applyFont="1" applyFill="1" applyAlignment="1">
      <alignment horizontal="left" vertical="center" wrapText="1"/>
    </xf>
    <xf numFmtId="0" fontId="0" fillId="10" borderId="0" xfId="2" applyFont="1" applyFill="1" applyAlignment="1">
      <alignment horizontal="left" vertical="center" wrapText="1"/>
    </xf>
    <xf numFmtId="0" fontId="1" fillId="9" borderId="0" xfId="2" applyFont="1" applyFill="1" applyAlignment="1">
      <alignment horizontal="left" vertical="center" wrapText="1"/>
    </xf>
    <xf numFmtId="0" fontId="7" fillId="10" borderId="0" xfId="2" applyFont="1" applyFill="1" applyAlignment="1">
      <alignment horizontal="left" vertical="center" wrapText="1"/>
    </xf>
    <xf numFmtId="0" fontId="37" fillId="0" borderId="7" xfId="0" applyFont="1" applyBorder="1" applyAlignment="1"/>
    <xf numFmtId="0" fontId="0" fillId="0" borderId="14" xfId="0" applyBorder="1" applyAlignment="1"/>
    <xf numFmtId="0" fontId="0" fillId="0" borderId="8" xfId="0" applyBorder="1" applyAlignment="1"/>
  </cellXfs>
  <cellStyles count="128">
    <cellStyle name="Comma" xfId="113" builtinId="3"/>
    <cellStyle name="Followed Hyperlink" xfId="39" builtinId="9" hidden="1"/>
    <cellStyle name="Followed Hyperlink" xfId="25" builtinId="9" hidden="1"/>
    <cellStyle name="Followed Hyperlink" xfId="98" builtinId="9" hidden="1"/>
    <cellStyle name="Followed Hyperlink" xfId="101" builtinId="9" hidden="1"/>
    <cellStyle name="Followed Hyperlink" xfId="48" builtinId="9" hidden="1"/>
    <cellStyle name="Followed Hyperlink" xfId="97" builtinId="9" hidden="1"/>
    <cellStyle name="Followed Hyperlink" xfId="78" builtinId="9" hidden="1"/>
    <cellStyle name="Followed Hyperlink" xfId="36" builtinId="9" hidden="1"/>
    <cellStyle name="Followed Hyperlink" xfId="40" builtinId="9" hidden="1"/>
    <cellStyle name="Followed Hyperlink" xfId="87" builtinId="9" hidden="1"/>
    <cellStyle name="Followed Hyperlink" xfId="85" builtinId="9" hidden="1"/>
    <cellStyle name="Followed Hyperlink" xfId="6" builtinId="9" hidden="1"/>
    <cellStyle name="Followed Hyperlink" xfId="55" builtinId="9" hidden="1"/>
    <cellStyle name="Followed Hyperlink" xfId="118" builtinId="9" hidden="1"/>
    <cellStyle name="Followed Hyperlink" xfId="73" builtinId="9" hidden="1"/>
    <cellStyle name="Followed Hyperlink" xfId="120" builtinId="9" hidden="1"/>
    <cellStyle name="Followed Hyperlink" xfId="119" builtinId="9" hidden="1"/>
    <cellStyle name="Followed Hyperlink" xfId="57" builtinId="9" hidden="1"/>
    <cellStyle name="Followed Hyperlink" xfId="4" builtinId="9" hidden="1"/>
    <cellStyle name="Followed Hyperlink" xfId="96" builtinId="9" hidden="1"/>
    <cellStyle name="Followed Hyperlink" xfId="88" builtinId="9" hidden="1"/>
    <cellStyle name="Followed Hyperlink" xfId="95" builtinId="9" hidden="1"/>
    <cellStyle name="Followed Hyperlink" xfId="59" builtinId="9" hidden="1"/>
    <cellStyle name="Followed Hyperlink" xfId="105" builtinId="9" hidden="1"/>
    <cellStyle name="Followed Hyperlink" xfId="34" builtinId="9" hidden="1"/>
    <cellStyle name="Followed Hyperlink" xfId="17" builtinId="9" hidden="1"/>
    <cellStyle name="Followed Hyperlink" xfId="21" builtinId="9" hidden="1"/>
    <cellStyle name="Followed Hyperlink" xfId="100" builtinId="9" hidden="1"/>
    <cellStyle name="Followed Hyperlink" xfId="117" builtinId="9" hidden="1"/>
    <cellStyle name="Followed Hyperlink" xfId="49" builtinId="9" hidden="1"/>
    <cellStyle name="Followed Hyperlink" xfId="90" builtinId="9" hidden="1"/>
    <cellStyle name="Followed Hyperlink" xfId="11" builtinId="9" hidden="1"/>
    <cellStyle name="Followed Hyperlink" xfId="79" builtinId="9" hidden="1"/>
    <cellStyle name="Followed Hyperlink" xfId="109" builtinId="9" hidden="1"/>
    <cellStyle name="Followed Hyperlink" xfId="56" builtinId="9" hidden="1"/>
    <cellStyle name="Followed Hyperlink" xfId="80" builtinId="9" hidden="1"/>
    <cellStyle name="Followed Hyperlink" xfId="28" builtinId="9" hidden="1"/>
    <cellStyle name="Followed Hyperlink" xfId="18" builtinId="9" hidden="1"/>
    <cellStyle name="Followed Hyperlink" xfId="70" builtinId="9" hidden="1"/>
    <cellStyle name="Followed Hyperlink" xfId="22" builtinId="9" hidden="1"/>
    <cellStyle name="Followed Hyperlink" xfId="123" builtinId="9" hidden="1"/>
    <cellStyle name="Followed Hyperlink" xfId="127" builtinId="9" hidden="1"/>
    <cellStyle name="Followed Hyperlink" xfId="77" builtinId="9" hidden="1"/>
    <cellStyle name="Followed Hyperlink" xfId="16" builtinId="9" hidden="1"/>
    <cellStyle name="Followed Hyperlink" xfId="41" builtinId="9" hidden="1"/>
    <cellStyle name="Followed Hyperlink" xfId="65" builtinId="9" hidden="1"/>
    <cellStyle name="Followed Hyperlink" xfId="94" builtinId="9" hidden="1"/>
    <cellStyle name="Followed Hyperlink" xfId="103" builtinId="9" hidden="1"/>
    <cellStyle name="Followed Hyperlink" xfId="124" builtinId="9" hidden="1"/>
    <cellStyle name="Followed Hyperlink" xfId="111" builtinId="9" hidden="1"/>
    <cellStyle name="Followed Hyperlink" xfId="19" builtinId="9" hidden="1"/>
    <cellStyle name="Followed Hyperlink" xfId="47" builtinId="9" hidden="1"/>
    <cellStyle name="Followed Hyperlink" xfId="54" builtinId="9" hidden="1"/>
    <cellStyle name="Followed Hyperlink" xfId="51" builtinId="9" hidden="1"/>
    <cellStyle name="Followed Hyperlink" xfId="84" builtinId="9" hidden="1"/>
    <cellStyle name="Followed Hyperlink" xfId="42" builtinId="9" hidden="1"/>
    <cellStyle name="Followed Hyperlink" xfId="93" builtinId="9" hidden="1"/>
    <cellStyle name="Followed Hyperlink" xfId="112" builtinId="9" hidden="1"/>
    <cellStyle name="Followed Hyperlink" xfId="26" builtinId="9" hidden="1"/>
    <cellStyle name="Followed Hyperlink" xfId="7" builtinId="9" hidden="1"/>
    <cellStyle name="Followed Hyperlink" xfId="69" builtinId="9" hidden="1"/>
    <cellStyle name="Followed Hyperlink" xfId="75" builtinId="9" hidden="1"/>
    <cellStyle name="Followed Hyperlink" xfId="58" builtinId="9" hidden="1"/>
    <cellStyle name="Followed Hyperlink" xfId="10" builtinId="9" hidden="1"/>
    <cellStyle name="Followed Hyperlink" xfId="30" builtinId="9" hidden="1"/>
    <cellStyle name="Followed Hyperlink" xfId="8" builtinId="9" hidden="1"/>
    <cellStyle name="Followed Hyperlink" xfId="122" builtinId="9" hidden="1"/>
    <cellStyle name="Followed Hyperlink" xfId="108" builtinId="9" hidden="1"/>
    <cellStyle name="Followed Hyperlink" xfId="23" builtinId="9" hidden="1"/>
    <cellStyle name="Followed Hyperlink" xfId="38" builtinId="9" hidden="1"/>
    <cellStyle name="Followed Hyperlink" xfId="60" builtinId="9" hidden="1"/>
    <cellStyle name="Followed Hyperlink" xfId="15" builtinId="9" hidden="1"/>
    <cellStyle name="Followed Hyperlink" xfId="102" builtinId="9" hidden="1"/>
    <cellStyle name="Followed Hyperlink" xfId="45" builtinId="9" hidden="1"/>
    <cellStyle name="Followed Hyperlink" xfId="107" builtinId="9" hidden="1"/>
    <cellStyle name="Followed Hyperlink" xfId="14" builtinId="9" hidden="1"/>
    <cellStyle name="Followed Hyperlink" xfId="76" builtinId="9" hidden="1"/>
    <cellStyle name="Followed Hyperlink" xfId="104" builtinId="9" hidden="1"/>
    <cellStyle name="Followed Hyperlink" xfId="31" builtinId="9" hidden="1"/>
    <cellStyle name="Followed Hyperlink" xfId="27" builtinId="9" hidden="1"/>
    <cellStyle name="Followed Hyperlink" xfId="12" builtinId="9" hidden="1"/>
    <cellStyle name="Followed Hyperlink" xfId="99" builtinId="9" hidden="1"/>
    <cellStyle name="Followed Hyperlink" xfId="46" builtinId="9" hidden="1"/>
    <cellStyle name="Followed Hyperlink" xfId="64" builtinId="9" hidden="1"/>
    <cellStyle name="Followed Hyperlink" xfId="91" builtinId="9" hidden="1"/>
    <cellStyle name="Followed Hyperlink" xfId="72" builtinId="9" hidden="1"/>
    <cellStyle name="Followed Hyperlink" xfId="50" builtinId="9" hidden="1"/>
    <cellStyle name="Followed Hyperlink" xfId="20" builtinId="9" hidden="1"/>
    <cellStyle name="Followed Hyperlink" xfId="106" builtinId="9" hidden="1"/>
    <cellStyle name="Followed Hyperlink" xfId="13" builtinId="9" hidden="1"/>
    <cellStyle name="Followed Hyperlink" xfId="71" builtinId="9" hidden="1"/>
    <cellStyle name="Followed Hyperlink" xfId="125" builtinId="9" hidden="1"/>
    <cellStyle name="Followed Hyperlink" xfId="83" builtinId="9" hidden="1"/>
    <cellStyle name="Followed Hyperlink" xfId="43" builtinId="9" hidden="1"/>
    <cellStyle name="Followed Hyperlink" xfId="44" builtinId="9" hidden="1"/>
    <cellStyle name="Followed Hyperlink" xfId="52" builtinId="9" hidden="1"/>
    <cellStyle name="Followed Hyperlink" xfId="82" builtinId="9" hidden="1"/>
    <cellStyle name="Followed Hyperlink" xfId="63" builtinId="9" hidden="1"/>
    <cellStyle name="Followed Hyperlink" xfId="29" builtinId="9" hidden="1"/>
    <cellStyle name="Followed Hyperlink" xfId="32" builtinId="9" hidden="1"/>
    <cellStyle name="Followed Hyperlink" xfId="37" builtinId="9" hidden="1"/>
    <cellStyle name="Followed Hyperlink" xfId="110" builtinId="9" hidden="1"/>
    <cellStyle name="Followed Hyperlink" xfId="116" builtinId="9" hidden="1"/>
    <cellStyle name="Followed Hyperlink" xfId="61" builtinId="9" hidden="1"/>
    <cellStyle name="Followed Hyperlink" xfId="53" builtinId="9" hidden="1"/>
    <cellStyle name="Followed Hyperlink" xfId="86" builtinId="9" hidden="1"/>
    <cellStyle name="Followed Hyperlink" xfId="121" builtinId="9" hidden="1"/>
    <cellStyle name="Followed Hyperlink" xfId="66" builtinId="9" hidden="1"/>
    <cellStyle name="Followed Hyperlink" xfId="115" builtinId="9" hidden="1"/>
    <cellStyle name="Followed Hyperlink" xfId="81" builtinId="9" hidden="1"/>
    <cellStyle name="Followed Hyperlink" xfId="126" builtinId="9" hidden="1"/>
    <cellStyle name="Followed Hyperlink" xfId="74" builtinId="9" hidden="1"/>
    <cellStyle name="Followed Hyperlink" xfId="68" builtinId="9" hidden="1"/>
    <cellStyle name="Followed Hyperlink" xfId="9" builtinId="9" hidden="1"/>
    <cellStyle name="Followed Hyperlink" xfId="33" builtinId="9" hidden="1"/>
    <cellStyle name="Followed Hyperlink" xfId="3" builtinId="9" hidden="1"/>
    <cellStyle name="Followed Hyperlink" xfId="5" builtinId="9" hidden="1"/>
    <cellStyle name="Followed Hyperlink" xfId="67" builtinId="9" hidden="1"/>
    <cellStyle name="Followed Hyperlink" xfId="24" builtinId="9" hidden="1"/>
    <cellStyle name="Followed Hyperlink" xfId="62" builtinId="9" hidden="1"/>
    <cellStyle name="Followed Hyperlink" xfId="35" builtinId="9" hidden="1"/>
    <cellStyle name="Followed Hyperlink" xfId="114" builtinId="9" hidden="1"/>
    <cellStyle name="Followed Hyperlink" xfId="92" builtinId="9" hidden="1"/>
    <cellStyle name="Hyperlink" xfId="1" builtinId="8"/>
    <cellStyle name="Normal" xfId="0" builtinId="0"/>
    <cellStyle name="Normal 2" xfId="2" xr:uid="{00000000-0005-0000-0000-00007E000000}"/>
    <cellStyle name="Per cent" xfId="89" builtinId="5"/>
  </cellStyles>
  <dxfs count="0"/>
  <tableStyles count="0" defaultTableStyle="TableStyleMedium2" defaultPivotStyle="PivotStyleLight16"/>
  <colors>
    <mruColors>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4407167" y="-1946234"/>
          <a:ext cx="639346" cy="453181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2460932" y="31211"/>
        <a:ext cx="4500606" cy="576926"/>
      </dsp:txXfrm>
    </dsp:sp>
    <dsp:sp modelId="{D9358AAB-2C9F-4E49-A488-52DE7BF636A0}">
      <dsp:nvSpPr>
        <dsp:cNvPr id="0" name=""/>
        <dsp:cNvSpPr/>
      </dsp:nvSpPr>
      <dsp:spPr>
        <a:xfrm>
          <a:off x="24974" y="22971"/>
          <a:ext cx="2532121" cy="675355"/>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57942" y="55939"/>
        <a:ext cx="2466185" cy="609419"/>
      </dsp:txXfrm>
    </dsp:sp>
    <dsp:sp modelId="{FFAFAE02-AC8A-4F02-B13E-E94DA9661EC7}">
      <dsp:nvSpPr>
        <dsp:cNvPr id="0" name=""/>
        <dsp:cNvSpPr/>
      </dsp:nvSpPr>
      <dsp:spPr>
        <a:xfrm rot="5400000">
          <a:off x="4114251" y="-655519"/>
          <a:ext cx="1419277" cy="4479059"/>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2584361" y="943654"/>
        <a:ext cx="4409776" cy="1280711"/>
      </dsp:txXfrm>
    </dsp:sp>
    <dsp:sp modelId="{62DFBC7E-F30C-4C73-8E7F-9CE9940D62C0}">
      <dsp:nvSpPr>
        <dsp:cNvPr id="0" name=""/>
        <dsp:cNvSpPr/>
      </dsp:nvSpPr>
      <dsp:spPr>
        <a:xfrm>
          <a:off x="0" y="780566"/>
          <a:ext cx="2584347" cy="1606888"/>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8442" y="859008"/>
        <a:ext cx="2427463" cy="1450004"/>
      </dsp:txXfrm>
    </dsp:sp>
    <dsp:sp modelId="{B4EC6253-D93E-4DF2-82AC-8AAC9DDF4AD0}">
      <dsp:nvSpPr>
        <dsp:cNvPr id="0" name=""/>
        <dsp:cNvSpPr/>
      </dsp:nvSpPr>
      <dsp:spPr>
        <a:xfrm rot="5400000">
          <a:off x="4034324" y="1129120"/>
          <a:ext cx="1666875" cy="4399549"/>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2667987" y="2576827"/>
        <a:ext cx="4318179" cy="1504135"/>
      </dsp:txXfrm>
    </dsp:sp>
    <dsp:sp modelId="{39A80AFA-BF50-4A5D-BCCD-9387E4DEA36A}">
      <dsp:nvSpPr>
        <dsp:cNvPr id="0" name=""/>
        <dsp:cNvSpPr/>
      </dsp:nvSpPr>
      <dsp:spPr>
        <a:xfrm>
          <a:off x="12" y="2491634"/>
          <a:ext cx="2667975" cy="1674521"/>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1755" y="2573377"/>
        <a:ext cx="2504489" cy="1511035"/>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fcogovuk.sharepoint.com/teams/SocialSectorTeam/Shared%20Documents/Social%20Protection/EPR%20Folders-Vaulting/01.%20EPR%20Key%20Programme%20Documents/Logframe/2025%20logframe%20refresh%20process/Copy%20of%202025.09%20-%20EPR%20Logframe%20Rework%20July%2025%20(June%202023%20version)_FINAL%20TAF%20lead.xlsb" TargetMode="External"/><Relationship Id="rId2" Type="http://schemas.microsoft.com/office/2019/04/relationships/externalLinkLongPath" Target="https://fcogovuk.sharepoint.com/teams/SocialSectorTeam/Shared%20Documents/Social%20Protection/EPR%20Folders-Vaulting/01.%20EPR%20Key%20Programme%20Documents/Logframe/2025%20logframe%20refresh%20process/Final%202025%20version%20agreed/Copy%20of%202025.09%20-%20EPR%20Logframe%20Rework%20July%2025%20(June%202023%20version)_FINAL%20TAF%20lead.xlsb?3CE0B7EB" TargetMode="External"/><Relationship Id="rId1" Type="http://schemas.openxmlformats.org/officeDocument/2006/relationships/externalLinkPath" Target="file:///\\3CE0B7EB\Copy%20of%202025.09%20-%20EPR%20Logframe%20Rework%20July%2025%20(June%202023%20version)_FINAL%20TAF%20lead.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ogframe August 2022"/>
      <sheetName val="Logframe August 2023"/>
      <sheetName val="Logframe June 2024 "/>
      <sheetName val="Logframe July 2025"/>
      <sheetName val="VUP Data"/>
      <sheetName val="Change frame"/>
      <sheetName val="Calculation of milestones"/>
      <sheetName val="FCDO funding"/>
      <sheetName val="Guidance Notes"/>
    </sheetNames>
    <sheetDataSet>
      <sheetData sheetId="0"/>
      <sheetData sheetId="1"/>
      <sheetData sheetId="2"/>
      <sheetData sheetId="3"/>
      <sheetData sheetId="4"/>
      <sheetData sheetId="5"/>
      <sheetData sheetId="6">
        <row r="121">
          <cell r="F121" t="str">
            <v>Moderate stunting total: 42.1% (boys 47.1% girls 36.9%) Severe stunting: total: 16.2% (boys 18.7% girls 13.6%)</v>
          </cell>
          <cell r="G121" t="str">
            <v>Moderate stunting total: 36.7% (boys 39.8% girls 33.6%) Severe stunting: total: 11% (boys 12.6% girls 9.4%)</v>
          </cell>
          <cell r="H121" t="str">
            <v>Moderate stunting total: 35.7% (boys 39.3% girls 32%) Severe stunting: total: 10.7% (boys 12.3% girls 9.1%)</v>
          </cell>
          <cell r="I121" t="str">
            <v>Moderate stunting total: 34.6% (boys 38.2% girls 31%) Severe stunting: total: 10% (boys 11.4% girls 8.5%)</v>
          </cell>
          <cell r="J121" t="str">
            <v>Moderate stunting total: 33.6% (boys 37.1% girls 30%) Severe stunting: total: 9.2% (boys 10.5% girls 7.9%)</v>
          </cell>
          <cell r="K121" t="str">
            <v>Moderate stunting total: 32.5% (boys 36% girls 29%) Severe stunting: total: 8.4% (boys 9.6% girls 7.2%)</v>
          </cell>
          <cell r="L121" t="str">
            <v>Moderate stunting total: 31.5% (boys 34.9% girls 28%) Severe stunting: total: 7.7% (boys 8.7% girls 6.6%)</v>
          </cell>
          <cell r="M121" t="str">
            <v>Moderate stunting total: 30.4% (boys 33.8% girls 27%) Severe stunting: total: 6.9% (boys 7.8% girls 6%)</v>
          </cell>
        </row>
        <row r="122">
          <cell r="F122" t="str">
            <v>Moderate stunting total: 32.1% (boys 36.3% girls 28%) Severe stunting: total: 9.9% (boys 11.6% girls 8.3%)</v>
          </cell>
          <cell r="G122" t="str">
            <v>Moderate stunting total: 28.4% (boys 33.3% girls 23.4%) Severe stunting: total: 6.9% (boys 8.8% girls 5%)</v>
          </cell>
          <cell r="H122" t="str">
            <v>Moderate stunting total: 27.1% (boys 32.3% girls 21.8%) Severe stunting: total: 6% (boys 7.8% girls 4.1%)</v>
          </cell>
          <cell r="I122" t="str">
            <v>Moderate stunting total: 26.1% (boys 31.6% girls 20.6%) Severe stunting: total: 5.3% (boys 7.1% girls 3.4%)</v>
          </cell>
          <cell r="J122" t="str">
            <v>Moderate stunting total: 25.2% (boys 30.9% girls 19.4%) Severe stunting: total: 4.6% (boys 6.4% girls 2.7%)</v>
          </cell>
          <cell r="K122" t="str">
            <v>Moderate stunting total: 24.2% (boys 30.1% girls 18.2%) Severe stunting: total: 3.8% (boys 5.7% girls 1.9%)</v>
          </cell>
          <cell r="L122" t="str">
            <v>Moderate stunting total: 23.2% (boys 29.4% girls 17%) Severe stunting: total: 3.1% (boys 5% girls 1.2%)</v>
          </cell>
          <cell r="M122" t="str">
            <v>Moderate stunting total: 22.3% (boys 28.7% girls 15.9%) Severe stunting: total: 2.4% (boys 4.3% girls 0.5%)</v>
          </cell>
        </row>
        <row r="149">
          <cell r="I149" t="str">
            <v>Climate Sensitive Public Works 5538 HHs (2547 FHHHs and 2991 MHHHs); Expanded Public Works 13851 HHs (9785 FHHHs and 4066 MHHHs); Expanded Direct Support 15791 HHs (8420 FHHHs and 7371 MHHHs); NSDS 51345 beneficiaries reached (36263 children&lt;2years 15082 pregnant women)</v>
          </cell>
          <cell r="K149" t="str">
            <v>Climate Sensitive Public Works supported 5538  beneficiaries (2547 FHHH 2991 MHHH) on 34 climate sensitive projects in 34 Sectors.</v>
          </cell>
        </row>
      </sheetData>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Ezra Mbonye" id="{A2190521-9EC9-4B68-930D-63F851263A5B}" userId="S::ezra.mbonye@fcdo.gov.uk::02bafd39-99e3-40ef-ac0f-f2991f682de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88" dT="2025-08-20T13:09:09.60" personId="{A2190521-9EC9-4B68-930D-63F851263A5B}" id="{766E2CF4-E506-44E7-9AD5-2C141164FE0D}">
    <text xml:space="preserve">OAG and NSDS 
excluded since this does not target HHs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JasmineGourley\AppData\Local\Microsoft\Windows\INetCache\JasmineGourley\AppData\Roaming\Microsoft\..:..:..:..:..:..:..:..:C\:Users:emilywylde:Library:Downloads:Smart%20Guide_Logical%20Framework.doc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file:///C:\Users\JasmineGourley\AppData\Roaming\Microsoft\..:..:..:..:..:..:..:..:C\:Users:emilywylde:Library:Downloads:Smart%20Guide_Logical%20Framework.docx"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73105-7DAA-48E4-955B-5B57FCF32638}">
  <sheetPr>
    <tabColor rgb="FFFFFF00"/>
  </sheetPr>
  <dimension ref="A1:M333"/>
  <sheetViews>
    <sheetView tabSelected="1" topLeftCell="A202" zoomScale="90" zoomScaleNormal="90" workbookViewId="0">
      <selection activeCell="A214" sqref="A214:A222"/>
    </sheetView>
  </sheetViews>
  <sheetFormatPr defaultColWidth="8.7109375" defaultRowHeight="12.6"/>
  <cols>
    <col min="1" max="1" width="60.28515625" customWidth="1"/>
    <col min="2" max="2" width="43.7109375" style="59" customWidth="1"/>
    <col min="3" max="3" width="43.28515625" style="59" customWidth="1"/>
    <col min="4" max="10" width="20.7109375" style="59" customWidth="1"/>
    <col min="11" max="11" width="34.7109375" style="59" customWidth="1"/>
    <col min="12" max="12" width="25.85546875" style="59" customWidth="1"/>
    <col min="13" max="13" width="72.7109375" style="59" customWidth="1"/>
  </cols>
  <sheetData>
    <row r="1" spans="1:13" ht="12.95">
      <c r="A1" s="1" t="s">
        <v>0</v>
      </c>
      <c r="B1" s="58"/>
      <c r="C1" s="58"/>
      <c r="D1" s="58"/>
      <c r="E1" s="58"/>
      <c r="F1" s="58"/>
      <c r="G1" s="58"/>
      <c r="H1" s="58"/>
      <c r="I1" s="58"/>
      <c r="J1" s="58"/>
      <c r="K1" s="58"/>
    </row>
    <row r="2" spans="1:13">
      <c r="A2" s="11" t="s">
        <v>1</v>
      </c>
      <c r="B2" s="58"/>
      <c r="C2" s="58"/>
      <c r="D2" s="58"/>
      <c r="E2" s="58"/>
      <c r="F2" s="58"/>
      <c r="G2" s="58"/>
      <c r="H2" s="58"/>
      <c r="I2" s="58"/>
      <c r="J2" s="58"/>
      <c r="K2" s="58"/>
    </row>
    <row r="3" spans="1:13" ht="12.95" thickBot="1"/>
    <row r="4" spans="1:13" ht="13.5" thickBot="1">
      <c r="A4" s="15" t="s">
        <v>2</v>
      </c>
      <c r="B4" s="580"/>
      <c r="C4" s="580"/>
      <c r="D4" s="580"/>
      <c r="E4" s="580"/>
      <c r="F4" s="580"/>
      <c r="G4" s="580"/>
      <c r="H4" s="580"/>
      <c r="I4" s="580"/>
      <c r="J4" s="580"/>
      <c r="K4" s="580"/>
      <c r="L4" s="580"/>
      <c r="M4" s="580"/>
    </row>
    <row r="5" spans="1:13" ht="13.5" thickBot="1">
      <c r="A5" s="16" t="s">
        <v>3</v>
      </c>
      <c r="B5" s="17" t="s">
        <v>4</v>
      </c>
      <c r="C5" s="17" t="s">
        <v>5</v>
      </c>
      <c r="D5" s="17"/>
      <c r="E5" s="18" t="s">
        <v>6</v>
      </c>
      <c r="F5" s="18" t="s">
        <v>7</v>
      </c>
      <c r="G5" s="18" t="s">
        <v>8</v>
      </c>
      <c r="H5" s="18" t="s">
        <v>9</v>
      </c>
      <c r="I5" s="18" t="s">
        <v>10</v>
      </c>
      <c r="J5" s="18" t="s">
        <v>11</v>
      </c>
      <c r="K5" s="18" t="s">
        <v>12</v>
      </c>
      <c r="L5" s="18" t="s">
        <v>13</v>
      </c>
      <c r="M5" s="581"/>
    </row>
    <row r="6" spans="1:13" ht="38.1" hidden="1" thickBot="1">
      <c r="A6" s="582" t="s">
        <v>14</v>
      </c>
      <c r="B6" s="385" t="s">
        <v>15</v>
      </c>
      <c r="C6" s="386" t="s">
        <v>16</v>
      </c>
      <c r="D6" s="324" t="s">
        <v>17</v>
      </c>
      <c r="E6" s="97"/>
      <c r="F6" s="97"/>
      <c r="G6" s="97"/>
      <c r="H6" s="97"/>
      <c r="I6" s="97"/>
      <c r="J6" s="97"/>
      <c r="K6" s="97"/>
      <c r="L6" s="97"/>
      <c r="M6" s="581"/>
    </row>
    <row r="7" spans="1:13" ht="38.1" hidden="1" thickBot="1">
      <c r="A7" s="582"/>
      <c r="B7" s="387" t="s">
        <v>18</v>
      </c>
      <c r="C7" s="388" t="s">
        <v>19</v>
      </c>
      <c r="D7" s="389" t="s">
        <v>20</v>
      </c>
      <c r="E7" s="87">
        <v>0.21644905</v>
      </c>
      <c r="F7" s="94">
        <v>0.21919399000000001</v>
      </c>
      <c r="G7" s="94">
        <v>0.22481833000000001</v>
      </c>
      <c r="H7" s="94">
        <v>0.15385871000000001</v>
      </c>
      <c r="I7" s="94">
        <v>0.14441434</v>
      </c>
      <c r="J7" s="87">
        <v>0.12924135</v>
      </c>
      <c r="K7" s="94">
        <v>0.10594290000000001</v>
      </c>
      <c r="L7" s="69">
        <f>K7</f>
        <v>0.10594290000000001</v>
      </c>
      <c r="M7" s="581"/>
    </row>
    <row r="8" spans="1:13" ht="12.95" hidden="1" thickBot="1">
      <c r="A8" s="582"/>
      <c r="B8" s="387"/>
      <c r="C8" s="388"/>
      <c r="D8" s="389" t="s">
        <v>21</v>
      </c>
      <c r="E8" s="87">
        <v>0.59368032000000004</v>
      </c>
      <c r="F8" s="94">
        <v>0.63036537000000004</v>
      </c>
      <c r="G8" s="94">
        <v>0.82684069999999998</v>
      </c>
      <c r="H8" s="94">
        <v>0.82396924000000005</v>
      </c>
      <c r="I8" s="94">
        <v>0.83515715999999995</v>
      </c>
      <c r="J8" s="87">
        <v>0.84332830000000003</v>
      </c>
      <c r="K8" s="94">
        <v>0.87409930999999996</v>
      </c>
      <c r="L8" s="69">
        <f t="shared" ref="L8:L13" si="0">K8</f>
        <v>0.87409930999999996</v>
      </c>
      <c r="M8" s="581"/>
    </row>
    <row r="9" spans="1:13" ht="100.5" hidden="1" thickBot="1">
      <c r="A9" s="582"/>
      <c r="B9" s="387"/>
      <c r="C9" s="388" t="s">
        <v>22</v>
      </c>
      <c r="D9" s="389" t="s">
        <v>23</v>
      </c>
      <c r="E9" s="87">
        <v>0.63235920999999995</v>
      </c>
      <c r="F9" s="94">
        <v>0.62263769000000002</v>
      </c>
      <c r="G9" s="94">
        <v>0.74323605999999998</v>
      </c>
      <c r="H9" s="94">
        <v>0.70299356999999996</v>
      </c>
      <c r="I9" s="94">
        <v>0.70745104999999997</v>
      </c>
      <c r="J9" s="87">
        <v>0.68320148999999997</v>
      </c>
      <c r="K9" s="94">
        <v>0.68598956</v>
      </c>
      <c r="L9" s="69">
        <f t="shared" si="0"/>
        <v>0.68598956</v>
      </c>
      <c r="M9" s="581"/>
    </row>
    <row r="10" spans="1:13" ht="12.95" hidden="1" thickBot="1">
      <c r="A10" s="582"/>
      <c r="B10" s="387"/>
      <c r="C10" s="387"/>
      <c r="D10" s="306" t="s">
        <v>24</v>
      </c>
      <c r="E10" s="88">
        <v>0.87478661999999996</v>
      </c>
      <c r="F10" s="94">
        <v>0.87136579000000003</v>
      </c>
      <c r="G10" s="94">
        <v>0.82552886000000003</v>
      </c>
      <c r="H10" s="94">
        <v>0.78400057999999995</v>
      </c>
      <c r="I10" s="94">
        <v>0.77331143999999996</v>
      </c>
      <c r="J10" s="87">
        <v>0.76236831999999999</v>
      </c>
      <c r="K10" s="94">
        <v>0.75207621000000002</v>
      </c>
      <c r="L10" s="69">
        <f t="shared" si="0"/>
        <v>0.75207621000000002</v>
      </c>
      <c r="M10" s="581"/>
    </row>
    <row r="11" spans="1:13" ht="75.599999999999994" hidden="1" thickBot="1">
      <c r="A11" s="582"/>
      <c r="B11" s="387"/>
      <c r="C11" s="388" t="s">
        <v>25</v>
      </c>
      <c r="D11" s="389" t="s">
        <v>26</v>
      </c>
      <c r="E11" s="47" t="s">
        <v>27</v>
      </c>
      <c r="F11" s="95" t="s">
        <v>27</v>
      </c>
      <c r="G11" s="96" t="s">
        <v>27</v>
      </c>
      <c r="H11" s="96" t="s">
        <v>27</v>
      </c>
      <c r="I11" s="94">
        <v>0.71827072000000003</v>
      </c>
      <c r="J11" s="254" t="s">
        <v>27</v>
      </c>
      <c r="K11" s="94">
        <v>0.71827072000000003</v>
      </c>
      <c r="L11" s="69">
        <f t="shared" si="0"/>
        <v>0.71827072000000003</v>
      </c>
      <c r="M11" s="581"/>
    </row>
    <row r="12" spans="1:13" ht="12.95" hidden="1" thickBot="1">
      <c r="A12" s="582"/>
      <c r="B12" s="387"/>
      <c r="C12" s="387"/>
      <c r="D12" s="389" t="s">
        <v>28</v>
      </c>
      <c r="E12" s="47" t="s">
        <v>27</v>
      </c>
      <c r="F12" s="95" t="s">
        <v>27</v>
      </c>
      <c r="G12" s="94" t="s">
        <v>27</v>
      </c>
      <c r="H12" s="94" t="s">
        <v>27</v>
      </c>
      <c r="I12" s="94">
        <v>0.37581170000000003</v>
      </c>
      <c r="J12" s="254" t="s">
        <v>27</v>
      </c>
      <c r="K12" s="94">
        <v>0.37292208999999998</v>
      </c>
      <c r="L12" s="69">
        <f t="shared" si="0"/>
        <v>0.37292208999999998</v>
      </c>
      <c r="M12" s="581"/>
    </row>
    <row r="13" spans="1:13" ht="12.95" hidden="1" thickBot="1">
      <c r="A13" s="582"/>
      <c r="B13" s="387"/>
      <c r="C13" s="387"/>
      <c r="D13" s="389" t="s">
        <v>29</v>
      </c>
      <c r="E13" s="47" t="s">
        <v>27</v>
      </c>
      <c r="F13" s="95" t="s">
        <v>27</v>
      </c>
      <c r="G13" s="94" t="s">
        <v>27</v>
      </c>
      <c r="H13" s="94" t="s">
        <v>27</v>
      </c>
      <c r="I13" s="94">
        <v>0.69370860000000001</v>
      </c>
      <c r="J13" s="254" t="s">
        <v>27</v>
      </c>
      <c r="K13" s="94">
        <v>0.69444203000000004</v>
      </c>
      <c r="L13" s="69">
        <f t="shared" si="0"/>
        <v>0.69444203000000004</v>
      </c>
      <c r="M13" s="581"/>
    </row>
    <row r="14" spans="1:13" ht="26.45" hidden="1" thickBot="1">
      <c r="A14" s="582"/>
      <c r="B14" s="387"/>
      <c r="C14" s="387"/>
      <c r="D14" s="324" t="s">
        <v>30</v>
      </c>
      <c r="E14" s="57"/>
      <c r="F14" s="57"/>
      <c r="G14" s="57"/>
      <c r="H14" s="57"/>
      <c r="I14" s="57"/>
      <c r="J14" s="56"/>
      <c r="K14" s="57"/>
      <c r="L14" s="56"/>
      <c r="M14" s="581"/>
    </row>
    <row r="15" spans="1:13" ht="13.5" hidden="1" thickBot="1">
      <c r="A15" s="582"/>
      <c r="B15" s="387"/>
      <c r="C15" s="387"/>
      <c r="D15" s="321"/>
      <c r="E15" s="539" t="s">
        <v>31</v>
      </c>
      <c r="F15" s="539"/>
      <c r="G15" s="539"/>
      <c r="H15" s="539"/>
      <c r="I15" s="539"/>
      <c r="J15" s="539"/>
      <c r="K15" s="539"/>
      <c r="L15" s="539"/>
      <c r="M15" s="581"/>
    </row>
    <row r="16" spans="1:13" ht="12.95" hidden="1" thickBot="1">
      <c r="A16" s="582"/>
      <c r="B16" s="390"/>
      <c r="C16" s="390"/>
      <c r="D16" s="321"/>
      <c r="E16" s="542" t="s">
        <v>32</v>
      </c>
      <c r="F16" s="542"/>
      <c r="G16" s="542"/>
      <c r="H16" s="542"/>
      <c r="I16" s="542"/>
      <c r="J16" s="542"/>
      <c r="K16" s="542"/>
      <c r="L16" s="542"/>
      <c r="M16" s="581"/>
    </row>
    <row r="17" spans="1:13" ht="26.45" thickBot="1">
      <c r="A17" s="582"/>
      <c r="B17" s="565" t="s">
        <v>33</v>
      </c>
      <c r="C17" s="565" t="s">
        <v>34</v>
      </c>
      <c r="D17" s="29" t="s">
        <v>17</v>
      </c>
      <c r="E17" s="320" t="s">
        <v>27</v>
      </c>
      <c r="F17" s="320" t="s">
        <v>27</v>
      </c>
      <c r="G17" s="320" t="s">
        <v>27</v>
      </c>
      <c r="H17" s="320" t="s">
        <v>27</v>
      </c>
      <c r="I17" s="320" t="s">
        <v>27</v>
      </c>
      <c r="J17" s="320" t="s">
        <v>27</v>
      </c>
      <c r="K17" s="492" t="s">
        <v>35</v>
      </c>
      <c r="L17" s="492" t="s">
        <v>36</v>
      </c>
      <c r="M17" s="581"/>
    </row>
    <row r="18" spans="1:13" ht="26.45" thickBot="1">
      <c r="A18" s="582"/>
      <c r="B18" s="565"/>
      <c r="C18" s="565"/>
      <c r="D18" s="29" t="s">
        <v>30</v>
      </c>
      <c r="E18" s="321" t="s">
        <v>27</v>
      </c>
      <c r="F18" s="321" t="s">
        <v>27</v>
      </c>
      <c r="G18" s="321" t="s">
        <v>27</v>
      </c>
      <c r="H18" s="321" t="s">
        <v>27</v>
      </c>
      <c r="I18" s="321" t="s">
        <v>27</v>
      </c>
      <c r="J18" s="321" t="s">
        <v>27</v>
      </c>
      <c r="K18" s="391" t="s">
        <v>37</v>
      </c>
      <c r="L18" s="391"/>
      <c r="M18" s="581"/>
    </row>
    <row r="19" spans="1:13" ht="49.5" customHeight="1" thickBot="1">
      <c r="A19" s="582"/>
      <c r="B19" s="565"/>
      <c r="C19" s="565"/>
      <c r="D19" s="29" t="s">
        <v>38</v>
      </c>
      <c r="E19" s="525" t="s">
        <v>39</v>
      </c>
      <c r="F19" s="539"/>
      <c r="G19" s="539"/>
      <c r="H19" s="539"/>
      <c r="I19" s="539"/>
      <c r="J19" s="539"/>
      <c r="K19" s="539"/>
      <c r="L19" s="539"/>
      <c r="M19" s="581"/>
    </row>
    <row r="20" spans="1:13" ht="13.5" thickBot="1">
      <c r="A20" s="583"/>
      <c r="B20" s="15" t="s">
        <v>40</v>
      </c>
      <c r="C20" s="15"/>
      <c r="D20" s="17"/>
      <c r="E20" s="18" t="s">
        <v>41</v>
      </c>
      <c r="F20" s="18" t="s">
        <v>7</v>
      </c>
      <c r="G20" s="18" t="s">
        <v>8</v>
      </c>
      <c r="H20" s="18" t="s">
        <v>9</v>
      </c>
      <c r="I20" s="18" t="s">
        <v>42</v>
      </c>
      <c r="J20" s="18" t="s">
        <v>11</v>
      </c>
      <c r="K20" s="18" t="s">
        <v>12</v>
      </c>
      <c r="L20" s="18" t="s">
        <v>13</v>
      </c>
      <c r="M20" s="581"/>
    </row>
    <row r="21" spans="1:13" ht="26.45" hidden="1" thickBot="1">
      <c r="A21" s="582"/>
      <c r="B21" s="494" t="s">
        <v>43</v>
      </c>
      <c r="C21" s="395" t="s">
        <v>44</v>
      </c>
      <c r="D21" s="392" t="s">
        <v>17</v>
      </c>
      <c r="E21" s="47"/>
      <c r="F21" s="47"/>
      <c r="G21" s="47"/>
      <c r="H21" s="47"/>
      <c r="I21" s="47"/>
      <c r="J21" s="47"/>
      <c r="K21" s="47"/>
      <c r="L21" s="47"/>
      <c r="M21" s="581"/>
    </row>
    <row r="22" spans="1:13" ht="12.95" hidden="1" thickBot="1">
      <c r="A22" s="582"/>
      <c r="B22" s="393"/>
      <c r="C22" s="393"/>
      <c r="D22" s="394" t="s">
        <v>20</v>
      </c>
      <c r="E22" s="89">
        <v>-5.9909459999999998E-2</v>
      </c>
      <c r="F22" s="98">
        <v>-6.782763E-2</v>
      </c>
      <c r="G22" s="98">
        <v>-7.7721659999999998E-2</v>
      </c>
      <c r="H22" s="98">
        <v>-6.4661060000000006E-2</v>
      </c>
      <c r="I22" s="98">
        <v>-6.4474340000000005E-2</v>
      </c>
      <c r="J22" s="89">
        <v>-6.3545099999999993E-2</v>
      </c>
      <c r="K22" s="98">
        <v>-6.338241E-2</v>
      </c>
      <c r="L22" s="89">
        <f>K22</f>
        <v>-6.338241E-2</v>
      </c>
      <c r="M22" s="581"/>
    </row>
    <row r="23" spans="1:13" ht="25.5" hidden="1" thickBot="1">
      <c r="A23" s="582"/>
      <c r="B23" s="393"/>
      <c r="C23" s="395" t="s">
        <v>45</v>
      </c>
      <c r="D23" s="394" t="s">
        <v>21</v>
      </c>
      <c r="E23" s="89">
        <v>-0.18239522</v>
      </c>
      <c r="F23" s="98">
        <v>-0.21634724999999999</v>
      </c>
      <c r="G23" s="98">
        <v>-0.31796294000000003</v>
      </c>
      <c r="H23" s="98">
        <v>-0.31673246999999999</v>
      </c>
      <c r="I23" s="98">
        <v>-0.35322481</v>
      </c>
      <c r="J23" s="89">
        <v>-0.36298387999999998</v>
      </c>
      <c r="K23" s="98">
        <v>-0.38454642999999999</v>
      </c>
      <c r="L23" s="89">
        <f t="shared" ref="L23:L28" si="1">K23</f>
        <v>-0.38454642999999999</v>
      </c>
      <c r="M23" s="581"/>
    </row>
    <row r="24" spans="1:13" ht="12.95" hidden="1" thickBot="1">
      <c r="A24" s="582"/>
      <c r="B24" s="393"/>
      <c r="C24" s="393"/>
      <c r="D24" s="394" t="s">
        <v>23</v>
      </c>
      <c r="E24" s="89">
        <v>-0.20103820999999999</v>
      </c>
      <c r="F24" s="98">
        <v>-0.20152634</v>
      </c>
      <c r="G24" s="98">
        <v>-0.24916833999999999</v>
      </c>
      <c r="H24" s="98">
        <v>-0.22863045000000001</v>
      </c>
      <c r="I24" s="98">
        <v>-0.24193086999999999</v>
      </c>
      <c r="J24" s="89">
        <v>-0.24936098000000001</v>
      </c>
      <c r="K24" s="98">
        <v>-0.25868553</v>
      </c>
      <c r="L24" s="89">
        <f t="shared" si="1"/>
        <v>-0.25868553</v>
      </c>
      <c r="M24" s="581"/>
    </row>
    <row r="25" spans="1:13" ht="12.95" hidden="1" thickBot="1">
      <c r="A25" s="582"/>
      <c r="B25" s="393"/>
      <c r="C25" s="393"/>
      <c r="D25" s="396" t="s">
        <v>24</v>
      </c>
      <c r="E25" s="90">
        <v>-0.25895560000000001</v>
      </c>
      <c r="F25" s="98">
        <v>-0.28887346000000003</v>
      </c>
      <c r="G25" s="98">
        <v>-0.27077308</v>
      </c>
      <c r="H25" s="98">
        <v>-0.26129159000000002</v>
      </c>
      <c r="I25" s="98">
        <v>-0.27291048000000001</v>
      </c>
      <c r="J25" s="89">
        <v>-0.28028077000000001</v>
      </c>
      <c r="K25" s="98">
        <v>-0.28497335000000001</v>
      </c>
      <c r="L25" s="89">
        <f t="shared" si="1"/>
        <v>-0.28497335000000001</v>
      </c>
      <c r="M25" s="581"/>
    </row>
    <row r="26" spans="1:13" ht="12.95" hidden="1" thickBot="1">
      <c r="A26" s="582"/>
      <c r="B26" s="393"/>
      <c r="C26" s="393"/>
      <c r="D26" s="394" t="s">
        <v>26</v>
      </c>
      <c r="E26" s="47" t="s">
        <v>27</v>
      </c>
      <c r="F26" s="95" t="s">
        <v>27</v>
      </c>
      <c r="G26" s="95" t="s">
        <v>27</v>
      </c>
      <c r="H26" s="95" t="s">
        <v>27</v>
      </c>
      <c r="I26" s="98">
        <v>-0.20729934999999999</v>
      </c>
      <c r="J26" s="254" t="s">
        <v>27</v>
      </c>
      <c r="K26" s="98">
        <v>-0.21185949000000001</v>
      </c>
      <c r="L26" s="89">
        <f t="shared" si="1"/>
        <v>-0.21185949000000001</v>
      </c>
      <c r="M26" s="581"/>
    </row>
    <row r="27" spans="1:13" ht="12.95" hidden="1" thickBot="1">
      <c r="A27" s="582"/>
      <c r="B27" s="393"/>
      <c r="C27" s="393"/>
      <c r="D27" s="394" t="s">
        <v>28</v>
      </c>
      <c r="E27" s="47" t="s">
        <v>27</v>
      </c>
      <c r="F27" s="95" t="s">
        <v>27</v>
      </c>
      <c r="G27" s="94" t="s">
        <v>27</v>
      </c>
      <c r="H27" s="94" t="s">
        <v>27</v>
      </c>
      <c r="I27" s="98">
        <v>-0.10737890999999999</v>
      </c>
      <c r="J27" s="254" t="s">
        <v>27</v>
      </c>
      <c r="K27" s="98">
        <v>-0.10770298</v>
      </c>
      <c r="L27" s="89">
        <f t="shared" si="1"/>
        <v>-0.10770298</v>
      </c>
      <c r="M27" s="581"/>
    </row>
    <row r="28" spans="1:13" ht="12.95" hidden="1" thickBot="1">
      <c r="A28" s="582"/>
      <c r="B28" s="393"/>
      <c r="C28" s="393"/>
      <c r="D28" s="394" t="s">
        <v>29</v>
      </c>
      <c r="E28" s="47" t="s">
        <v>27</v>
      </c>
      <c r="F28" s="95" t="s">
        <v>27</v>
      </c>
      <c r="G28" s="94" t="s">
        <v>27</v>
      </c>
      <c r="H28" s="94" t="s">
        <v>27</v>
      </c>
      <c r="I28" s="98">
        <v>-0.22497410000000001</v>
      </c>
      <c r="J28" s="254" t="s">
        <v>27</v>
      </c>
      <c r="K28" s="98">
        <v>-0.18490458000000001</v>
      </c>
      <c r="L28" s="89">
        <f t="shared" si="1"/>
        <v>-0.18490458000000001</v>
      </c>
      <c r="M28" s="581"/>
    </row>
    <row r="29" spans="1:13" ht="26.45" hidden="1" thickBot="1">
      <c r="A29" s="582"/>
      <c r="B29" s="393" t="s">
        <v>18</v>
      </c>
      <c r="C29" s="393"/>
      <c r="D29" s="397" t="s">
        <v>30</v>
      </c>
      <c r="E29" s="57"/>
      <c r="F29" s="57"/>
      <c r="G29" s="57"/>
      <c r="H29" s="57"/>
      <c r="I29" s="57"/>
      <c r="J29" s="56"/>
      <c r="K29" s="57"/>
      <c r="L29" s="56"/>
      <c r="M29" s="581"/>
    </row>
    <row r="30" spans="1:13" ht="13.5" hidden="1" thickBot="1">
      <c r="A30" s="582"/>
      <c r="B30" s="398"/>
      <c r="C30" s="398"/>
      <c r="D30" s="399"/>
      <c r="E30" s="539" t="s">
        <v>46</v>
      </c>
      <c r="F30" s="539"/>
      <c r="G30" s="539"/>
      <c r="H30" s="539"/>
      <c r="I30" s="539"/>
      <c r="J30" s="539"/>
      <c r="K30" s="539"/>
      <c r="L30" s="539"/>
      <c r="M30" s="581"/>
    </row>
    <row r="31" spans="1:13" ht="13.5" hidden="1" thickBot="1">
      <c r="A31" s="582"/>
      <c r="B31" s="400"/>
      <c r="C31" s="400"/>
      <c r="D31" s="399"/>
      <c r="E31" s="584" t="s">
        <v>47</v>
      </c>
      <c r="F31" s="584"/>
      <c r="G31" s="584"/>
      <c r="H31" s="584"/>
      <c r="I31" s="584"/>
      <c r="J31" s="584"/>
      <c r="K31" s="584"/>
      <c r="L31" s="584"/>
      <c r="M31" s="581"/>
    </row>
    <row r="32" spans="1:13" ht="12.95" thickBot="1">
      <c r="A32" s="582"/>
      <c r="B32" s="565" t="s">
        <v>48</v>
      </c>
      <c r="C32" s="509" t="s">
        <v>49</v>
      </c>
      <c r="D32" s="573" t="s">
        <v>17</v>
      </c>
      <c r="E32" s="571" t="s">
        <v>27</v>
      </c>
      <c r="F32" s="571" t="s">
        <v>27</v>
      </c>
      <c r="G32" s="571" t="s">
        <v>27</v>
      </c>
      <c r="H32" s="571" t="s">
        <v>27</v>
      </c>
      <c r="I32" s="571" t="s">
        <v>27</v>
      </c>
      <c r="J32" s="571" t="s">
        <v>27</v>
      </c>
      <c r="K32" s="572" t="s">
        <v>50</v>
      </c>
      <c r="L32" s="572" t="s">
        <v>36</v>
      </c>
      <c r="M32" s="581"/>
    </row>
    <row r="33" spans="1:13" ht="12.95" thickBot="1">
      <c r="A33" s="582"/>
      <c r="B33" s="565"/>
      <c r="C33" s="509"/>
      <c r="D33" s="573"/>
      <c r="E33" s="571"/>
      <c r="F33" s="571"/>
      <c r="G33" s="571"/>
      <c r="H33" s="571"/>
      <c r="I33" s="571"/>
      <c r="J33" s="571"/>
      <c r="K33" s="572"/>
      <c r="L33" s="572"/>
      <c r="M33" s="581"/>
    </row>
    <row r="34" spans="1:13" ht="12.95" thickBot="1">
      <c r="A34" s="582"/>
      <c r="B34" s="565"/>
      <c r="C34" s="509"/>
      <c r="D34" s="573"/>
      <c r="E34" s="571"/>
      <c r="F34" s="571"/>
      <c r="G34" s="571"/>
      <c r="H34" s="571"/>
      <c r="I34" s="571"/>
      <c r="J34" s="571"/>
      <c r="K34" s="572"/>
      <c r="L34" s="572"/>
      <c r="M34" s="581"/>
    </row>
    <row r="35" spans="1:13" ht="26.45" thickBot="1">
      <c r="A35" s="582"/>
      <c r="B35" s="565"/>
      <c r="C35" s="509"/>
      <c r="D35" s="381" t="s">
        <v>30</v>
      </c>
      <c r="E35" s="321" t="s">
        <v>27</v>
      </c>
      <c r="F35" s="321" t="s">
        <v>27</v>
      </c>
      <c r="G35" s="321" t="s">
        <v>27</v>
      </c>
      <c r="H35" s="321" t="s">
        <v>27</v>
      </c>
      <c r="I35" s="321" t="s">
        <v>27</v>
      </c>
      <c r="J35" s="321" t="s">
        <v>27</v>
      </c>
      <c r="K35" s="402" t="s">
        <v>51</v>
      </c>
      <c r="L35" s="403"/>
      <c r="M35" s="581"/>
    </row>
    <row r="36" spans="1:13" ht="27.75" customHeight="1" thickBot="1">
      <c r="A36" s="582"/>
      <c r="B36" s="565"/>
      <c r="C36" s="509"/>
      <c r="D36" s="381" t="s">
        <v>38</v>
      </c>
      <c r="E36" s="539" t="s">
        <v>39</v>
      </c>
      <c r="F36" s="539"/>
      <c r="G36" s="539"/>
      <c r="H36" s="539"/>
      <c r="I36" s="539"/>
      <c r="J36" s="539"/>
      <c r="K36" s="539"/>
      <c r="L36" s="539"/>
      <c r="M36" s="581"/>
    </row>
    <row r="37" spans="1:13" ht="13.5" thickBot="1">
      <c r="A37" s="582"/>
      <c r="B37" s="15" t="s">
        <v>52</v>
      </c>
      <c r="C37" s="15"/>
      <c r="D37" s="15"/>
      <c r="E37" s="18" t="s">
        <v>53</v>
      </c>
      <c r="F37" s="18" t="s">
        <v>7</v>
      </c>
      <c r="G37" s="18" t="s">
        <v>8</v>
      </c>
      <c r="H37" s="18" t="s">
        <v>54</v>
      </c>
      <c r="I37" s="18" t="s">
        <v>42</v>
      </c>
      <c r="J37" s="18" t="s">
        <v>55</v>
      </c>
      <c r="K37" s="18" t="s">
        <v>12</v>
      </c>
      <c r="L37" s="18" t="s">
        <v>13</v>
      </c>
      <c r="M37" s="581"/>
    </row>
    <row r="38" spans="1:13" ht="75.599999999999994" hidden="1" thickBot="1">
      <c r="A38" s="582"/>
      <c r="B38" s="404" t="s">
        <v>56</v>
      </c>
      <c r="C38" s="405"/>
      <c r="D38" s="406" t="s">
        <v>57</v>
      </c>
      <c r="E38" s="74" t="s">
        <v>27</v>
      </c>
      <c r="F38" s="74" t="s">
        <v>27</v>
      </c>
      <c r="G38" s="74" t="s">
        <v>27</v>
      </c>
      <c r="H38" s="109" t="s">
        <v>58</v>
      </c>
      <c r="I38" s="109" t="s">
        <v>59</v>
      </c>
      <c r="J38" s="117" t="s">
        <v>60</v>
      </c>
      <c r="K38" s="109" t="s">
        <v>59</v>
      </c>
      <c r="L38" s="109" t="s">
        <v>61</v>
      </c>
      <c r="M38" s="581"/>
    </row>
    <row r="39" spans="1:13" ht="63" hidden="1" thickBot="1">
      <c r="A39" s="582"/>
      <c r="B39" s="404"/>
      <c r="C39" s="405"/>
      <c r="D39" s="406" t="s">
        <v>62</v>
      </c>
      <c r="E39" s="74" t="s">
        <v>27</v>
      </c>
      <c r="F39" s="74" t="s">
        <v>27</v>
      </c>
      <c r="G39" s="74" t="s">
        <v>27</v>
      </c>
      <c r="H39" s="47" t="s">
        <v>27</v>
      </c>
      <c r="I39" s="47" t="s">
        <v>27</v>
      </c>
      <c r="J39" s="47" t="s">
        <v>27</v>
      </c>
      <c r="K39" s="47" t="s">
        <v>27</v>
      </c>
      <c r="L39" s="109" t="s">
        <v>61</v>
      </c>
      <c r="M39" s="581"/>
    </row>
    <row r="40" spans="1:13" ht="38.1" hidden="1" thickBot="1">
      <c r="A40" s="582"/>
      <c r="B40" s="387" t="s">
        <v>18</v>
      </c>
      <c r="C40" s="407" t="s">
        <v>63</v>
      </c>
      <c r="D40" s="408" t="s">
        <v>64</v>
      </c>
      <c r="E40" s="57"/>
      <c r="F40" s="57"/>
      <c r="G40" s="57"/>
      <c r="H40" s="57"/>
      <c r="I40" s="56"/>
      <c r="J40" s="56"/>
      <c r="K40" s="56"/>
      <c r="L40" s="56"/>
      <c r="M40" s="581"/>
    </row>
    <row r="41" spans="1:13" ht="13.5" hidden="1" thickBot="1">
      <c r="A41" s="582"/>
      <c r="B41" s="387"/>
      <c r="C41" s="407"/>
      <c r="D41" s="321"/>
      <c r="E41" s="539" t="s">
        <v>46</v>
      </c>
      <c r="F41" s="539"/>
      <c r="G41" s="539"/>
      <c r="H41" s="539"/>
      <c r="I41" s="539"/>
      <c r="J41" s="539"/>
      <c r="K41" s="539"/>
      <c r="L41" s="539"/>
      <c r="M41" s="581"/>
    </row>
    <row r="42" spans="1:13" ht="12.95" hidden="1" thickBot="1">
      <c r="A42" s="582"/>
      <c r="B42" s="390"/>
      <c r="C42" s="409"/>
      <c r="D42" s="321"/>
      <c r="E42" s="542" t="s">
        <v>65</v>
      </c>
      <c r="F42" s="542"/>
      <c r="G42" s="542"/>
      <c r="H42" s="542"/>
      <c r="I42" s="542"/>
      <c r="J42" s="542"/>
      <c r="K42" s="542"/>
      <c r="L42" s="542"/>
      <c r="M42" s="581"/>
    </row>
    <row r="43" spans="1:13" ht="12.95" thickBot="1">
      <c r="A43" s="582"/>
      <c r="B43" s="565" t="s">
        <v>66</v>
      </c>
      <c r="C43" s="509" t="s">
        <v>67</v>
      </c>
      <c r="D43" s="573" t="s">
        <v>17</v>
      </c>
      <c r="E43" s="571" t="s">
        <v>27</v>
      </c>
      <c r="F43" s="571" t="s">
        <v>27</v>
      </c>
      <c r="G43" s="571" t="s">
        <v>27</v>
      </c>
      <c r="H43" s="571" t="s">
        <v>27</v>
      </c>
      <c r="I43" s="571" t="s">
        <v>27</v>
      </c>
      <c r="J43" s="571" t="s">
        <v>27</v>
      </c>
      <c r="K43" s="572" t="s">
        <v>68</v>
      </c>
      <c r="L43" s="572" t="s">
        <v>69</v>
      </c>
      <c r="M43" s="410"/>
    </row>
    <row r="44" spans="1:13" ht="12.95" thickBot="1">
      <c r="A44" s="582"/>
      <c r="B44" s="565"/>
      <c r="C44" s="509"/>
      <c r="D44" s="573"/>
      <c r="E44" s="571"/>
      <c r="F44" s="571"/>
      <c r="G44" s="571"/>
      <c r="H44" s="571"/>
      <c r="I44" s="571"/>
      <c r="J44" s="571"/>
      <c r="K44" s="572"/>
      <c r="L44" s="572"/>
      <c r="M44" s="410"/>
    </row>
    <row r="45" spans="1:13" ht="12.95" thickBot="1">
      <c r="A45" s="582"/>
      <c r="B45" s="565"/>
      <c r="C45" s="509"/>
      <c r="D45" s="573"/>
      <c r="E45" s="571"/>
      <c r="F45" s="571"/>
      <c r="G45" s="571"/>
      <c r="H45" s="571"/>
      <c r="I45" s="571"/>
      <c r="J45" s="571"/>
      <c r="K45" s="572"/>
      <c r="L45" s="572"/>
      <c r="M45" s="410"/>
    </row>
    <row r="46" spans="1:13" ht="26.45" thickBot="1">
      <c r="A46" s="582"/>
      <c r="B46" s="565"/>
      <c r="C46" s="509"/>
      <c r="D46" s="381" t="s">
        <v>30</v>
      </c>
      <c r="E46" s="307" t="s">
        <v>27</v>
      </c>
      <c r="F46" s="307" t="s">
        <v>27</v>
      </c>
      <c r="G46" s="307" t="s">
        <v>27</v>
      </c>
      <c r="H46" s="307" t="s">
        <v>27</v>
      </c>
      <c r="I46" s="307" t="s">
        <v>27</v>
      </c>
      <c r="J46" s="307" t="s">
        <v>27</v>
      </c>
      <c r="K46" s="402" t="s">
        <v>70</v>
      </c>
      <c r="L46" s="403"/>
      <c r="M46" s="410"/>
    </row>
    <row r="47" spans="1:13" ht="13.5" thickBot="1">
      <c r="A47" s="582"/>
      <c r="B47" s="565"/>
      <c r="C47" s="509"/>
      <c r="D47" s="56" t="s">
        <v>71</v>
      </c>
      <c r="E47" s="525" t="s">
        <v>72</v>
      </c>
      <c r="F47" s="539"/>
      <c r="G47" s="539"/>
      <c r="H47" s="539"/>
      <c r="I47" s="539"/>
      <c r="J47" s="539"/>
      <c r="K47" s="539"/>
      <c r="L47" s="539"/>
      <c r="M47" s="410"/>
    </row>
    <row r="48" spans="1:13" ht="13.5" thickBot="1">
      <c r="A48" s="24" t="s">
        <v>73</v>
      </c>
      <c r="B48" s="15" t="s">
        <v>74</v>
      </c>
      <c r="C48" s="15"/>
      <c r="D48" s="25"/>
      <c r="E48" s="26" t="s">
        <v>41</v>
      </c>
      <c r="F48" s="26" t="s">
        <v>7</v>
      </c>
      <c r="G48" s="26" t="s">
        <v>75</v>
      </c>
      <c r="H48" s="26" t="s">
        <v>76</v>
      </c>
      <c r="I48" s="26" t="s">
        <v>77</v>
      </c>
      <c r="J48" s="26" t="s">
        <v>78</v>
      </c>
      <c r="K48" s="26" t="s">
        <v>79</v>
      </c>
      <c r="L48" s="26" t="s">
        <v>13</v>
      </c>
      <c r="M48" s="27" t="s">
        <v>80</v>
      </c>
    </row>
    <row r="49" spans="1:13" ht="26.45" thickBot="1">
      <c r="A49" s="519" t="s">
        <v>81</v>
      </c>
      <c r="B49" s="565" t="s">
        <v>82</v>
      </c>
      <c r="C49" s="574" t="s">
        <v>83</v>
      </c>
      <c r="D49" s="401" t="s">
        <v>17</v>
      </c>
      <c r="E49" s="320"/>
      <c r="F49" s="320"/>
      <c r="G49" s="307"/>
      <c r="H49" s="320"/>
      <c r="I49" s="320"/>
      <c r="J49" s="320"/>
      <c r="K49" s="498">
        <v>0.15</v>
      </c>
      <c r="L49" s="492" t="s">
        <v>84</v>
      </c>
      <c r="M49" s="411"/>
    </row>
    <row r="50" spans="1:13" ht="26.45" thickBot="1">
      <c r="A50" s="520"/>
      <c r="B50" s="565"/>
      <c r="C50" s="575"/>
      <c r="D50" s="381" t="s">
        <v>30</v>
      </c>
      <c r="E50" s="29"/>
      <c r="F50" s="369"/>
      <c r="G50" s="29"/>
      <c r="H50" s="29"/>
      <c r="I50" s="29"/>
      <c r="J50" s="29"/>
      <c r="K50" s="69">
        <v>0.36</v>
      </c>
      <c r="L50" s="29"/>
      <c r="M50" s="411"/>
    </row>
    <row r="51" spans="1:13" ht="13.5" thickBot="1">
      <c r="A51" s="520"/>
      <c r="B51" s="565"/>
      <c r="C51" s="575"/>
      <c r="D51" s="381" t="s">
        <v>31</v>
      </c>
      <c r="E51" s="539" t="s">
        <v>85</v>
      </c>
      <c r="F51" s="539"/>
      <c r="G51" s="539"/>
      <c r="H51" s="539"/>
      <c r="I51" s="539"/>
      <c r="J51" s="539"/>
      <c r="K51" s="539"/>
      <c r="L51" s="539"/>
      <c r="M51" s="411"/>
    </row>
    <row r="52" spans="1:13" ht="95.1" customHeight="1" thickBot="1">
      <c r="A52" s="520"/>
      <c r="B52" s="565"/>
      <c r="C52" s="576"/>
      <c r="D52" s="381" t="s">
        <v>86</v>
      </c>
      <c r="E52" s="542"/>
      <c r="F52" s="533"/>
      <c r="G52" s="533"/>
      <c r="H52" s="533"/>
      <c r="I52" s="533"/>
      <c r="J52" s="533"/>
      <c r="K52" s="533"/>
      <c r="L52" s="533"/>
      <c r="M52" s="411"/>
    </row>
    <row r="53" spans="1:13" ht="13.5" thickBot="1">
      <c r="A53" s="520"/>
      <c r="B53" s="25" t="s">
        <v>87</v>
      </c>
      <c r="C53" s="25"/>
      <c r="D53" s="25"/>
      <c r="E53" s="26" t="s">
        <v>41</v>
      </c>
      <c r="F53" s="26" t="s">
        <v>7</v>
      </c>
      <c r="G53" s="26" t="s">
        <v>75</v>
      </c>
      <c r="H53" s="26" t="s">
        <v>76</v>
      </c>
      <c r="I53" s="26" t="s">
        <v>77</v>
      </c>
      <c r="J53" s="26" t="s">
        <v>78</v>
      </c>
      <c r="K53" s="26" t="s">
        <v>79</v>
      </c>
      <c r="L53" s="26" t="s">
        <v>13</v>
      </c>
      <c r="M53" s="27" t="s">
        <v>80</v>
      </c>
    </row>
    <row r="54" spans="1:13" ht="25.5" hidden="1" customHeight="1" thickBot="1">
      <c r="A54" s="520"/>
      <c r="B54" s="412" t="s">
        <v>88</v>
      </c>
      <c r="C54" s="412" t="s">
        <v>89</v>
      </c>
      <c r="D54" s="19" t="s">
        <v>90</v>
      </c>
      <c r="E54" s="47"/>
      <c r="F54" s="64"/>
      <c r="G54" s="47"/>
      <c r="H54" s="47"/>
      <c r="I54" s="47"/>
      <c r="J54" s="47"/>
      <c r="K54" s="47"/>
      <c r="L54" s="47"/>
      <c r="M54" s="577" t="s">
        <v>91</v>
      </c>
    </row>
    <row r="55" spans="1:13" ht="87.95" hidden="1" customHeight="1" thickBot="1">
      <c r="A55" s="520"/>
      <c r="B55" s="413"/>
      <c r="C55" s="413" t="s">
        <v>92</v>
      </c>
      <c r="D55" s="75" t="s">
        <v>20</v>
      </c>
      <c r="E55" s="92">
        <v>0.33656839</v>
      </c>
      <c r="F55" s="99">
        <v>0.39334655000000002</v>
      </c>
      <c r="G55" s="100">
        <v>0.41176778000000003</v>
      </c>
      <c r="H55" s="100">
        <v>0.45826924000000002</v>
      </c>
      <c r="I55" s="100">
        <v>0.50734334999999997</v>
      </c>
      <c r="J55" s="92">
        <v>0.55848849</v>
      </c>
      <c r="K55" s="100">
        <v>0.60757362999999998</v>
      </c>
      <c r="L55" s="108">
        <f>K55</f>
        <v>0.60757362999999998</v>
      </c>
      <c r="M55" s="577"/>
    </row>
    <row r="56" spans="1:13" ht="12.95" hidden="1" customHeight="1" thickBot="1">
      <c r="A56" s="520"/>
      <c r="B56" s="413"/>
      <c r="C56" s="413"/>
      <c r="D56" s="75" t="s">
        <v>21</v>
      </c>
      <c r="E56" s="92">
        <v>0.39850929000000002</v>
      </c>
      <c r="F56" s="99">
        <v>0.43961084</v>
      </c>
      <c r="G56" s="100">
        <v>0.4</v>
      </c>
      <c r="H56" s="100">
        <v>0.38373917000000002</v>
      </c>
      <c r="I56" s="100">
        <v>0.42327999999999999</v>
      </c>
      <c r="J56" s="92">
        <v>0.49036555999999998</v>
      </c>
      <c r="K56" s="100">
        <v>0.51922798000000003</v>
      </c>
      <c r="L56" s="108">
        <f t="shared" ref="L56:L61" si="2">K56</f>
        <v>0.51922798000000003</v>
      </c>
      <c r="M56" s="577"/>
    </row>
    <row r="57" spans="1:13" ht="38.1" hidden="1" customHeight="1" thickBot="1">
      <c r="A57" s="520"/>
      <c r="B57" s="413"/>
      <c r="C57" s="413" t="s">
        <v>93</v>
      </c>
      <c r="D57" s="75" t="s">
        <v>23</v>
      </c>
      <c r="E57" s="92">
        <v>0.22702168</v>
      </c>
      <c r="F57" s="99">
        <v>0.27241569999999998</v>
      </c>
      <c r="G57" s="100">
        <v>0.23361715999999999</v>
      </c>
      <c r="H57" s="100">
        <v>0.28765810000000003</v>
      </c>
      <c r="I57" s="100">
        <v>0.33917870999999999</v>
      </c>
      <c r="J57" s="92">
        <v>0.38898741999999997</v>
      </c>
      <c r="K57" s="100">
        <v>0.43824014</v>
      </c>
      <c r="L57" s="108">
        <f t="shared" si="2"/>
        <v>0.43824014</v>
      </c>
      <c r="M57" s="577"/>
    </row>
    <row r="58" spans="1:13" ht="12.95" hidden="1" customHeight="1" thickBot="1">
      <c r="A58" s="520"/>
      <c r="B58" s="413"/>
      <c r="C58" s="413"/>
      <c r="D58" s="60" t="s">
        <v>24</v>
      </c>
      <c r="E58" s="93">
        <v>0.21552900999999999</v>
      </c>
      <c r="F58" s="101">
        <v>0.26749411000000001</v>
      </c>
      <c r="G58" s="101">
        <v>0.29479225999999997</v>
      </c>
      <c r="H58" s="100">
        <v>0.34525418000000002</v>
      </c>
      <c r="I58" s="100">
        <v>0.39553424999999998</v>
      </c>
      <c r="J58" s="92">
        <v>0.44621196000000002</v>
      </c>
      <c r="K58" s="100">
        <v>0.49639654</v>
      </c>
      <c r="L58" s="108">
        <f t="shared" si="2"/>
        <v>0.49639654</v>
      </c>
      <c r="M58" s="577"/>
    </row>
    <row r="59" spans="1:13" ht="12.95" hidden="1" customHeight="1" thickBot="1">
      <c r="A59" s="520"/>
      <c r="B59" s="413"/>
      <c r="C59" s="413"/>
      <c r="D59" s="75" t="s">
        <v>26</v>
      </c>
      <c r="E59" s="47" t="s">
        <v>27</v>
      </c>
      <c r="F59" s="95" t="s">
        <v>27</v>
      </c>
      <c r="G59" s="95" t="s">
        <v>27</v>
      </c>
      <c r="H59" s="95" t="s">
        <v>27</v>
      </c>
      <c r="I59" s="100">
        <v>0.31269780000000003</v>
      </c>
      <c r="J59" s="92">
        <v>0.3</v>
      </c>
      <c r="K59" s="100">
        <v>0.3</v>
      </c>
      <c r="L59" s="108">
        <f t="shared" si="2"/>
        <v>0.3</v>
      </c>
      <c r="M59" s="577"/>
    </row>
    <row r="60" spans="1:13" ht="12.95" hidden="1" customHeight="1" thickBot="1">
      <c r="A60" s="520"/>
      <c r="B60" s="413"/>
      <c r="C60" s="413"/>
      <c r="D60" s="75" t="s">
        <v>28</v>
      </c>
      <c r="E60" s="47" t="s">
        <v>27</v>
      </c>
      <c r="F60" s="95" t="s">
        <v>27</v>
      </c>
      <c r="G60" s="95" t="s">
        <v>27</v>
      </c>
      <c r="H60" s="95" t="s">
        <v>27</v>
      </c>
      <c r="I60" s="100">
        <v>0.6</v>
      </c>
      <c r="J60" s="92">
        <v>0.6</v>
      </c>
      <c r="K60" s="100">
        <v>0.6</v>
      </c>
      <c r="L60" s="108">
        <f t="shared" si="2"/>
        <v>0.6</v>
      </c>
      <c r="M60" s="577"/>
    </row>
    <row r="61" spans="1:13" ht="12.95" hidden="1" customHeight="1" thickBot="1">
      <c r="A61" s="520"/>
      <c r="B61" s="413"/>
      <c r="C61" s="413"/>
      <c r="D61" s="75" t="s">
        <v>29</v>
      </c>
      <c r="E61" s="47" t="s">
        <v>27</v>
      </c>
      <c r="F61" s="95" t="s">
        <v>27</v>
      </c>
      <c r="G61" s="95" t="s">
        <v>27</v>
      </c>
      <c r="H61" s="95" t="s">
        <v>27</v>
      </c>
      <c r="I61" s="100">
        <v>0.46285029999999999</v>
      </c>
      <c r="J61" s="92">
        <v>0.5</v>
      </c>
      <c r="K61" s="100">
        <v>0.5</v>
      </c>
      <c r="L61" s="108">
        <f t="shared" si="2"/>
        <v>0.5</v>
      </c>
      <c r="M61" s="577"/>
    </row>
    <row r="62" spans="1:13" ht="13.5" hidden="1" customHeight="1" thickBot="1">
      <c r="A62" s="520"/>
      <c r="B62" s="413"/>
      <c r="C62" s="413"/>
      <c r="D62" s="20" t="s">
        <v>64</v>
      </c>
      <c r="E62" s="57"/>
      <c r="F62" s="57"/>
      <c r="G62" s="57"/>
      <c r="H62" s="57"/>
      <c r="I62" s="57"/>
      <c r="J62" s="56"/>
      <c r="K62" s="57"/>
      <c r="L62" s="56"/>
      <c r="M62" s="577"/>
    </row>
    <row r="63" spans="1:13" ht="38.1" hidden="1" customHeight="1" thickBot="1">
      <c r="A63" s="520"/>
      <c r="B63" s="414" t="s">
        <v>94</v>
      </c>
      <c r="C63" s="414" t="s">
        <v>95</v>
      </c>
      <c r="D63" s="56"/>
      <c r="E63" s="525" t="s">
        <v>96</v>
      </c>
      <c r="F63" s="525"/>
      <c r="G63" s="525"/>
      <c r="H63" s="525"/>
      <c r="I63" s="525"/>
      <c r="J63" s="525"/>
      <c r="K63" s="525"/>
      <c r="L63" s="525"/>
      <c r="M63" s="577"/>
    </row>
    <row r="64" spans="1:13" ht="12.95" hidden="1" customHeight="1" thickBot="1">
      <c r="A64" s="520"/>
      <c r="B64" s="415"/>
      <c r="C64" s="415"/>
      <c r="D64" s="135"/>
      <c r="E64" s="578"/>
      <c r="F64" s="578"/>
      <c r="G64" s="370"/>
      <c r="H64" s="370"/>
      <c r="I64" s="370"/>
      <c r="J64" s="370"/>
      <c r="K64" s="578"/>
      <c r="L64" s="578"/>
      <c r="M64" s="577"/>
    </row>
    <row r="65" spans="1:13" ht="13.5" thickBot="1">
      <c r="A65" s="520"/>
      <c r="B65" s="565" t="s">
        <v>97</v>
      </c>
      <c r="C65" s="509"/>
      <c r="D65" s="381" t="s">
        <v>90</v>
      </c>
      <c r="E65" s="321" t="s">
        <v>27</v>
      </c>
      <c r="F65" s="321" t="s">
        <v>27</v>
      </c>
      <c r="G65" s="321" t="s">
        <v>27</v>
      </c>
      <c r="H65" s="321" t="s">
        <v>27</v>
      </c>
      <c r="I65" s="321" t="s">
        <v>27</v>
      </c>
      <c r="J65" s="321" t="s">
        <v>27</v>
      </c>
      <c r="K65" s="499" t="s">
        <v>98</v>
      </c>
      <c r="L65" s="64" t="s">
        <v>99</v>
      </c>
      <c r="M65" s="577"/>
    </row>
    <row r="66" spans="1:13" ht="13.5" thickBot="1">
      <c r="A66" s="520"/>
      <c r="B66" s="566"/>
      <c r="C66" s="510"/>
      <c r="D66" s="381" t="s">
        <v>64</v>
      </c>
      <c r="E66" s="321"/>
      <c r="F66" s="321"/>
      <c r="G66" s="321"/>
      <c r="H66" s="321"/>
      <c r="I66" s="321"/>
      <c r="J66" s="321"/>
      <c r="K66" s="499"/>
      <c r="L66" s="64"/>
      <c r="M66" s="577"/>
    </row>
    <row r="67" spans="1:13" ht="12.95" thickBot="1">
      <c r="A67" s="520"/>
      <c r="B67" s="566"/>
      <c r="C67" s="510"/>
      <c r="D67" s="56" t="s">
        <v>100</v>
      </c>
      <c r="E67" s="321" t="s">
        <v>27</v>
      </c>
      <c r="F67" s="321" t="s">
        <v>27</v>
      </c>
      <c r="G67" s="321" t="s">
        <v>27</v>
      </c>
      <c r="H67" s="321" t="s">
        <v>27</v>
      </c>
      <c r="I67" s="321" t="s">
        <v>27</v>
      </c>
      <c r="J67" s="321" t="s">
        <v>27</v>
      </c>
      <c r="K67" s="499">
        <v>0.18</v>
      </c>
      <c r="L67" s="64" t="s">
        <v>99</v>
      </c>
      <c r="M67" s="577"/>
    </row>
    <row r="68" spans="1:13" ht="12.95" thickBot="1">
      <c r="A68" s="520"/>
      <c r="B68" s="566"/>
      <c r="C68" s="510"/>
      <c r="D68" s="56" t="s">
        <v>101</v>
      </c>
      <c r="E68" s="321" t="s">
        <v>27</v>
      </c>
      <c r="F68" s="321" t="s">
        <v>27</v>
      </c>
      <c r="G68" s="321" t="s">
        <v>27</v>
      </c>
      <c r="H68" s="321" t="s">
        <v>27</v>
      </c>
      <c r="I68" s="321" t="s">
        <v>27</v>
      </c>
      <c r="J68" s="321" t="s">
        <v>27</v>
      </c>
      <c r="K68" s="499" t="s">
        <v>27</v>
      </c>
      <c r="L68" s="64" t="s">
        <v>99</v>
      </c>
      <c r="M68" s="577"/>
    </row>
    <row r="69" spans="1:13" ht="12.95" thickBot="1">
      <c r="A69" s="520"/>
      <c r="B69" s="566"/>
      <c r="C69" s="510"/>
      <c r="D69" s="56" t="s">
        <v>102</v>
      </c>
      <c r="E69" s="321" t="s">
        <v>27</v>
      </c>
      <c r="F69" s="321" t="s">
        <v>27</v>
      </c>
      <c r="G69" s="321" t="s">
        <v>27</v>
      </c>
      <c r="H69" s="321" t="s">
        <v>27</v>
      </c>
      <c r="I69" s="321" t="s">
        <v>27</v>
      </c>
      <c r="J69" s="321" t="s">
        <v>27</v>
      </c>
      <c r="K69" s="499">
        <v>0.3</v>
      </c>
      <c r="L69" s="64" t="s">
        <v>99</v>
      </c>
      <c r="M69" s="577"/>
    </row>
    <row r="70" spans="1:13" ht="12.95" thickBot="1">
      <c r="A70" s="520"/>
      <c r="B70" s="566"/>
      <c r="C70" s="510"/>
      <c r="D70" s="56" t="s">
        <v>103</v>
      </c>
      <c r="E70" s="321"/>
      <c r="F70" s="321"/>
      <c r="G70" s="321"/>
      <c r="H70" s="321"/>
      <c r="I70" s="321"/>
      <c r="J70" s="321"/>
      <c r="K70" s="499">
        <v>0.3</v>
      </c>
      <c r="L70" s="64"/>
      <c r="M70" s="577"/>
    </row>
    <row r="71" spans="1:13" ht="12.95" thickBot="1">
      <c r="A71" s="520"/>
      <c r="B71" s="566"/>
      <c r="C71" s="510"/>
      <c r="D71" s="56" t="s">
        <v>104</v>
      </c>
      <c r="E71" s="321" t="s">
        <v>27</v>
      </c>
      <c r="F71" s="321" t="s">
        <v>27</v>
      </c>
      <c r="G71" s="321" t="s">
        <v>27</v>
      </c>
      <c r="H71" s="321" t="s">
        <v>27</v>
      </c>
      <c r="I71" s="321" t="s">
        <v>27</v>
      </c>
      <c r="J71" s="321" t="s">
        <v>27</v>
      </c>
      <c r="K71" s="500">
        <v>0.32</v>
      </c>
      <c r="L71" s="64" t="s">
        <v>99</v>
      </c>
      <c r="M71" s="577"/>
    </row>
    <row r="72" spans="1:13" ht="12.95" thickBot="1">
      <c r="A72" s="520"/>
      <c r="B72" s="566"/>
      <c r="C72" s="510"/>
      <c r="D72" s="56" t="s">
        <v>105</v>
      </c>
      <c r="E72" s="321" t="s">
        <v>27</v>
      </c>
      <c r="F72" s="321" t="s">
        <v>27</v>
      </c>
      <c r="G72" s="321" t="s">
        <v>27</v>
      </c>
      <c r="H72" s="321" t="s">
        <v>27</v>
      </c>
      <c r="I72" s="321" t="s">
        <v>27</v>
      </c>
      <c r="J72" s="321" t="s">
        <v>27</v>
      </c>
      <c r="K72" s="499">
        <v>0.27</v>
      </c>
      <c r="L72" s="64" t="s">
        <v>99</v>
      </c>
      <c r="M72" s="577"/>
    </row>
    <row r="73" spans="1:13" ht="12.95" thickBot="1">
      <c r="A73" s="520"/>
      <c r="B73" s="566"/>
      <c r="C73" s="510"/>
      <c r="D73" s="56" t="s">
        <v>106</v>
      </c>
      <c r="E73" s="321"/>
      <c r="F73" s="321"/>
      <c r="G73" s="321"/>
      <c r="H73" s="321"/>
      <c r="I73" s="321"/>
      <c r="J73" s="321"/>
      <c r="K73" s="499">
        <v>0.24</v>
      </c>
      <c r="L73" s="64"/>
      <c r="M73" s="577"/>
    </row>
    <row r="74" spans="1:13" ht="12.95" thickBot="1">
      <c r="A74" s="520"/>
      <c r="B74" s="566"/>
      <c r="C74" s="510"/>
      <c r="D74" s="56" t="s">
        <v>24</v>
      </c>
      <c r="E74" s="321" t="s">
        <v>27</v>
      </c>
      <c r="F74" s="321" t="s">
        <v>27</v>
      </c>
      <c r="G74" s="321" t="s">
        <v>27</v>
      </c>
      <c r="H74" s="321" t="s">
        <v>27</v>
      </c>
      <c r="I74" s="321" t="s">
        <v>27</v>
      </c>
      <c r="J74" s="321" t="s">
        <v>27</v>
      </c>
      <c r="K74" s="500">
        <v>0.13</v>
      </c>
      <c r="L74" s="64" t="s">
        <v>99</v>
      </c>
      <c r="M74" s="577"/>
    </row>
    <row r="75" spans="1:13" ht="30" customHeight="1" thickBot="1">
      <c r="A75" s="520"/>
      <c r="B75" s="566"/>
      <c r="C75" s="510"/>
      <c r="D75" s="47" t="s">
        <v>107</v>
      </c>
      <c r="E75" s="570" t="s">
        <v>108</v>
      </c>
      <c r="F75" s="570"/>
      <c r="G75" s="570"/>
      <c r="H75" s="570"/>
      <c r="I75" s="570"/>
      <c r="J75" s="570"/>
      <c r="K75" s="570"/>
      <c r="L75" s="570"/>
      <c r="M75" s="577"/>
    </row>
    <row r="76" spans="1:13" ht="13.5" hidden="1" customHeight="1" thickBot="1">
      <c r="A76" s="520"/>
      <c r="B76" s="567"/>
      <c r="C76" s="567"/>
      <c r="D76" s="17"/>
      <c r="E76" s="18" t="s">
        <v>109</v>
      </c>
      <c r="F76" s="18" t="s">
        <v>7</v>
      </c>
      <c r="G76" s="18" t="s">
        <v>8</v>
      </c>
      <c r="H76" s="18" t="s">
        <v>9</v>
      </c>
      <c r="I76" s="18" t="s">
        <v>10</v>
      </c>
      <c r="J76" s="18" t="s">
        <v>11</v>
      </c>
      <c r="K76" s="18" t="s">
        <v>12</v>
      </c>
      <c r="L76" s="18" t="s">
        <v>13</v>
      </c>
      <c r="M76" s="577"/>
    </row>
    <row r="77" spans="1:13" ht="63" hidden="1" customHeight="1" thickBot="1">
      <c r="A77" s="520"/>
      <c r="B77" s="567"/>
      <c r="C77" s="567"/>
      <c r="D77" s="417" t="s">
        <v>24</v>
      </c>
      <c r="E77" s="418" t="str">
        <f>+'[1]Calculation of milestones'!F121</f>
        <v>Moderate stunting total: 42.1% (boys 47.1% girls 36.9%) Severe stunting: total: 16.2% (boys 18.7% girls 13.6%)</v>
      </c>
      <c r="F77" s="418" t="str">
        <f>+'[1]Calculation of milestones'!G121</f>
        <v>Moderate stunting total: 36.7% (boys 39.8% girls 33.6%) Severe stunting: total: 11% (boys 12.6% girls 9.4%)</v>
      </c>
      <c r="G77" s="418" t="str">
        <f>+'[1]Calculation of milestones'!H121</f>
        <v>Moderate stunting total: 35.7% (boys 39.3% girls 32%) Severe stunting: total: 10.7% (boys 12.3% girls 9.1%)</v>
      </c>
      <c r="H77" s="418" t="str">
        <f>+'[1]Calculation of milestones'!I121</f>
        <v>Moderate stunting total: 34.6% (boys 38.2% girls 31%) Severe stunting: total: 10% (boys 11.4% girls 8.5%)</v>
      </c>
      <c r="I77" s="418" t="str">
        <f>+'[1]Calculation of milestones'!J121</f>
        <v>Moderate stunting total: 33.6% (boys 37.1% girls 30%) Severe stunting: total: 9.2% (boys 10.5% girls 7.9%)</v>
      </c>
      <c r="J77" s="418" t="str">
        <f>+'[1]Calculation of milestones'!K121</f>
        <v>Moderate stunting total: 32.5% (boys 36% girls 29%) Severe stunting: total: 8.4% (boys 9.6% girls 7.2%)</v>
      </c>
      <c r="K77" s="418" t="str">
        <f>+'[1]Calculation of milestones'!L121</f>
        <v>Moderate stunting total: 31.5% (boys 34.9% girls 28%) Severe stunting: total: 7.7% (boys 8.7% girls 6.6%)</v>
      </c>
      <c r="L77" s="418" t="str">
        <f>+'[1]Calculation of milestones'!M121</f>
        <v>Moderate stunting total: 30.4% (boys 33.8% girls 27%) Severe stunting: total: 6.9% (boys 7.8% girls 6%)</v>
      </c>
      <c r="M77" s="577"/>
    </row>
    <row r="78" spans="1:13" ht="63" hidden="1" customHeight="1" thickBot="1">
      <c r="A78" s="520"/>
      <c r="B78" s="567"/>
      <c r="C78" s="567"/>
      <c r="D78" s="417" t="s">
        <v>110</v>
      </c>
      <c r="E78" s="419" t="str">
        <f>+'[1]Calculation of milestones'!F122</f>
        <v>Moderate stunting total: 32.1% (boys 36.3% girls 28%) Severe stunting: total: 9.9% (boys 11.6% girls 8.3%)</v>
      </c>
      <c r="F78" s="419" t="str">
        <f>+'[1]Calculation of milestones'!G122</f>
        <v>Moderate stunting total: 28.4% (boys 33.3% girls 23.4%) Severe stunting: total: 6.9% (boys 8.8% girls 5%)</v>
      </c>
      <c r="G78" s="419" t="str">
        <f>+'[1]Calculation of milestones'!H122</f>
        <v>Moderate stunting total: 27.1% (boys 32.3% girls 21.8%) Severe stunting: total: 6% (boys 7.8% girls 4.1%)</v>
      </c>
      <c r="H78" s="419" t="str">
        <f>+'[1]Calculation of milestones'!I122</f>
        <v>Moderate stunting total: 26.1% (boys 31.6% girls 20.6%) Severe stunting: total: 5.3% (boys 7.1% girls 3.4%)</v>
      </c>
      <c r="I78" s="419" t="str">
        <f>+'[1]Calculation of milestones'!J122</f>
        <v>Moderate stunting total: 25.2% (boys 30.9% girls 19.4%) Severe stunting: total: 4.6% (boys 6.4% girls 2.7%)</v>
      </c>
      <c r="J78" s="419" t="str">
        <f>+'[1]Calculation of milestones'!K122</f>
        <v>Moderate stunting total: 24.2% (boys 30.1% girls 18.2%) Severe stunting: total: 3.8% (boys 5.7% girls 1.9%)</v>
      </c>
      <c r="K78" s="419" t="str">
        <f>+'[1]Calculation of milestones'!L122</f>
        <v>Moderate stunting total: 23.2% (boys 29.4% girls 17%) Severe stunting: total: 3.1% (boys 5% girls 1.2%)</v>
      </c>
      <c r="L78" s="419" t="str">
        <f>+'[1]Calculation of milestones'!M122</f>
        <v>Moderate stunting total: 22.3% (boys 28.7% girls 15.9%) Severe stunting: total: 2.4% (boys 4.3% girls 0.5%)</v>
      </c>
      <c r="M78" s="577"/>
    </row>
    <row r="79" spans="1:13" ht="12.95" hidden="1" customHeight="1" thickBot="1">
      <c r="A79" s="520"/>
      <c r="B79" s="567"/>
      <c r="C79" s="567"/>
      <c r="D79" s="166" t="s">
        <v>111</v>
      </c>
      <c r="E79" s="168"/>
      <c r="F79" s="168"/>
      <c r="G79" s="168"/>
      <c r="H79" s="168"/>
      <c r="I79" s="168"/>
      <c r="J79" s="167"/>
      <c r="K79" s="168"/>
      <c r="L79" s="167"/>
      <c r="M79" s="577"/>
    </row>
    <row r="80" spans="1:13" ht="12.95" hidden="1" customHeight="1" thickBot="1">
      <c r="A80" s="520"/>
      <c r="B80" s="567"/>
      <c r="C80" s="567"/>
      <c r="D80" s="166" t="s">
        <v>112</v>
      </c>
      <c r="E80" s="168"/>
      <c r="F80" s="168"/>
      <c r="G80" s="168"/>
      <c r="H80" s="168"/>
      <c r="I80" s="168"/>
      <c r="J80" s="167"/>
      <c r="K80" s="168"/>
      <c r="L80" s="167"/>
      <c r="M80" s="577"/>
    </row>
    <row r="81" spans="1:13" ht="13.5" hidden="1" customHeight="1" thickBot="1">
      <c r="A81" s="520"/>
      <c r="B81" s="567"/>
      <c r="C81" s="567"/>
      <c r="D81" s="20"/>
      <c r="E81" s="539" t="s">
        <v>113</v>
      </c>
      <c r="F81" s="539"/>
      <c r="G81" s="539"/>
      <c r="H81" s="539"/>
      <c r="I81" s="539"/>
      <c r="J81" s="539"/>
      <c r="K81" s="539"/>
      <c r="L81" s="539"/>
      <c r="M81" s="577"/>
    </row>
    <row r="82" spans="1:13" ht="13.5" customHeight="1" thickBot="1">
      <c r="A82" s="520"/>
      <c r="B82" s="568"/>
      <c r="C82" s="568"/>
      <c r="D82" s="503" t="s">
        <v>114</v>
      </c>
      <c r="E82" s="525" t="s">
        <v>115</v>
      </c>
      <c r="F82" s="533"/>
      <c r="G82" s="533"/>
      <c r="H82" s="533"/>
      <c r="I82" s="533"/>
      <c r="J82" s="533"/>
      <c r="K82" s="533"/>
      <c r="L82" s="497"/>
      <c r="M82" s="577"/>
    </row>
    <row r="83" spans="1:13" ht="13.5" thickBot="1">
      <c r="A83" s="520"/>
      <c r="B83" s="25" t="s">
        <v>116</v>
      </c>
      <c r="C83" s="15"/>
      <c r="D83" s="17"/>
      <c r="E83" s="18" t="s">
        <v>109</v>
      </c>
      <c r="F83" s="18" t="s">
        <v>7</v>
      </c>
      <c r="G83" s="18" t="s">
        <v>75</v>
      </c>
      <c r="H83" s="18" t="s">
        <v>76</v>
      </c>
      <c r="I83" s="18" t="s">
        <v>77</v>
      </c>
      <c r="J83" s="18" t="s">
        <v>78</v>
      </c>
      <c r="K83" s="18" t="s">
        <v>117</v>
      </c>
      <c r="L83" s="18" t="s">
        <v>13</v>
      </c>
      <c r="M83" s="577"/>
    </row>
    <row r="84" spans="1:13" ht="150.6" hidden="1" customHeight="1" thickBot="1">
      <c r="A84" s="520"/>
      <c r="B84" s="412" t="s">
        <v>118</v>
      </c>
      <c r="C84" s="385"/>
      <c r="D84" s="408" t="s">
        <v>90</v>
      </c>
      <c r="E84" s="320" t="s">
        <v>119</v>
      </c>
      <c r="F84" s="307" t="s">
        <v>120</v>
      </c>
      <c r="G84" s="320" t="s">
        <v>119</v>
      </c>
      <c r="H84" s="320" t="s">
        <v>121</v>
      </c>
      <c r="I84" s="320" t="s">
        <v>122</v>
      </c>
      <c r="J84" s="320" t="s">
        <v>123</v>
      </c>
      <c r="K84" s="320" t="s">
        <v>124</v>
      </c>
      <c r="L84" s="320" t="s">
        <v>125</v>
      </c>
      <c r="M84" s="577"/>
    </row>
    <row r="85" spans="1:13" ht="50.45" hidden="1" customHeight="1" thickBot="1">
      <c r="A85" s="520"/>
      <c r="B85" s="414" t="s">
        <v>126</v>
      </c>
      <c r="C85" s="420"/>
      <c r="D85" s="421" t="s">
        <v>64</v>
      </c>
      <c r="E85" s="321"/>
      <c r="F85" s="321"/>
      <c r="G85" s="321"/>
      <c r="H85" s="320"/>
      <c r="I85" s="320"/>
      <c r="J85" s="320"/>
      <c r="K85" s="320"/>
      <c r="L85" s="320"/>
      <c r="M85" s="577"/>
    </row>
    <row r="86" spans="1:13" ht="13.5" hidden="1" customHeight="1" thickBot="1">
      <c r="A86" s="520"/>
      <c r="B86" s="61"/>
      <c r="C86" s="61"/>
      <c r="D86" s="20"/>
      <c r="E86" s="539" t="s">
        <v>127</v>
      </c>
      <c r="F86" s="539"/>
      <c r="G86" s="539"/>
      <c r="H86" s="539"/>
      <c r="I86" s="539"/>
      <c r="J86" s="539"/>
      <c r="K86" s="539"/>
      <c r="L86" s="539"/>
      <c r="M86" s="577"/>
    </row>
    <row r="87" spans="1:13" s="425" customFormat="1" ht="53.45" customHeight="1" thickBot="1">
      <c r="A87" s="563"/>
      <c r="B87" s="535" t="s">
        <v>128</v>
      </c>
      <c r="C87" s="535" t="s">
        <v>129</v>
      </c>
      <c r="D87" s="423" t="s">
        <v>90</v>
      </c>
      <c r="E87" s="424" t="s">
        <v>27</v>
      </c>
      <c r="F87" s="424" t="s">
        <v>27</v>
      </c>
      <c r="G87" s="424" t="s">
        <v>27</v>
      </c>
      <c r="H87" s="424" t="s">
        <v>27</v>
      </c>
      <c r="I87" s="424" t="s">
        <v>27</v>
      </c>
      <c r="J87" s="424" t="s">
        <v>27</v>
      </c>
      <c r="K87" s="501">
        <v>5.0000000000000001E-3</v>
      </c>
      <c r="L87" s="428" t="s">
        <v>99</v>
      </c>
      <c r="M87" s="569"/>
    </row>
    <row r="88" spans="1:13" s="425" customFormat="1" ht="59.45" customHeight="1" thickBot="1">
      <c r="A88" s="563"/>
      <c r="B88" s="535"/>
      <c r="C88" s="535"/>
      <c r="D88" s="423" t="s">
        <v>64</v>
      </c>
      <c r="E88" s="424" t="s">
        <v>27</v>
      </c>
      <c r="F88" s="426" t="s">
        <v>130</v>
      </c>
      <c r="G88" s="427" t="s">
        <v>131</v>
      </c>
      <c r="H88" s="427" t="s">
        <v>132</v>
      </c>
      <c r="I88" s="427" t="s">
        <v>133</v>
      </c>
      <c r="J88" s="427" t="s">
        <v>134</v>
      </c>
      <c r="K88" s="501">
        <v>6.3E-3</v>
      </c>
      <c r="L88" s="428"/>
      <c r="M88" s="569"/>
    </row>
    <row r="89" spans="1:13" s="425" customFormat="1" ht="37.5" customHeight="1" thickBot="1">
      <c r="A89" s="564"/>
      <c r="B89" s="535"/>
      <c r="C89" s="535"/>
      <c r="D89" s="423" t="s">
        <v>38</v>
      </c>
      <c r="E89" s="570" t="s">
        <v>135</v>
      </c>
      <c r="F89" s="570"/>
      <c r="G89" s="570"/>
      <c r="H89" s="570"/>
      <c r="I89" s="570"/>
      <c r="J89" s="570"/>
      <c r="K89" s="570"/>
      <c r="L89" s="570"/>
      <c r="M89" s="429"/>
    </row>
    <row r="90" spans="1:13" ht="13.5" thickBot="1">
      <c r="A90" s="24" t="s">
        <v>136</v>
      </c>
      <c r="B90" s="25" t="s">
        <v>137</v>
      </c>
      <c r="C90" s="76"/>
      <c r="D90" s="53"/>
      <c r="E90" s="51" t="s">
        <v>41</v>
      </c>
      <c r="F90" s="51" t="s">
        <v>7</v>
      </c>
      <c r="G90" s="51" t="s">
        <v>75</v>
      </c>
      <c r="H90" s="51" t="s">
        <v>76</v>
      </c>
      <c r="I90" s="51" t="s">
        <v>77</v>
      </c>
      <c r="J90" s="51" t="s">
        <v>11</v>
      </c>
      <c r="K90" s="51" t="s">
        <v>12</v>
      </c>
      <c r="L90" s="51" t="s">
        <v>138</v>
      </c>
      <c r="M90" s="27" t="s">
        <v>139</v>
      </c>
    </row>
    <row r="91" spans="1:13" ht="63" thickBot="1">
      <c r="A91" s="112" t="s">
        <v>140</v>
      </c>
      <c r="B91" s="555" t="s">
        <v>141</v>
      </c>
      <c r="C91" s="535" t="s">
        <v>142</v>
      </c>
      <c r="D91" s="19" t="s">
        <v>90</v>
      </c>
      <c r="E91" s="63" t="s">
        <v>143</v>
      </c>
      <c r="F91" s="64" t="s">
        <v>144</v>
      </c>
      <c r="G91" s="110" t="s">
        <v>145</v>
      </c>
      <c r="H91" s="110" t="s">
        <v>146</v>
      </c>
      <c r="I91" s="110" t="s">
        <v>147</v>
      </c>
      <c r="J91" s="64" t="s">
        <v>148</v>
      </c>
      <c r="K91" s="64" t="s">
        <v>149</v>
      </c>
      <c r="L91" s="255" t="s">
        <v>150</v>
      </c>
      <c r="M91" s="509" t="s">
        <v>151</v>
      </c>
    </row>
    <row r="92" spans="1:13" ht="113.1" thickBot="1">
      <c r="A92" s="91"/>
      <c r="B92" s="555"/>
      <c r="C92" s="535"/>
      <c r="D92" s="20" t="s">
        <v>64</v>
      </c>
      <c r="E92" s="57"/>
      <c r="F92" s="57"/>
      <c r="G92" s="252" t="s">
        <v>152</v>
      </c>
      <c r="H92" s="252"/>
      <c r="I92" s="252"/>
      <c r="J92" s="252"/>
      <c r="K92" s="430" t="s">
        <v>153</v>
      </c>
      <c r="L92" s="252"/>
      <c r="M92" s="509"/>
    </row>
    <row r="93" spans="1:13" ht="13.5" thickBot="1">
      <c r="A93" s="504"/>
      <c r="B93" s="555"/>
      <c r="C93" s="535"/>
      <c r="D93" s="539" t="s">
        <v>46</v>
      </c>
      <c r="E93" s="539"/>
      <c r="F93" s="539"/>
      <c r="G93" s="539"/>
      <c r="H93" s="539"/>
      <c r="I93" s="539"/>
      <c r="J93" s="539"/>
      <c r="K93" s="539"/>
      <c r="L93" s="539"/>
      <c r="M93" s="509"/>
    </row>
    <row r="94" spans="1:13" ht="12.95" thickBot="1">
      <c r="A94" s="504"/>
      <c r="B94" s="555"/>
      <c r="C94" s="535"/>
      <c r="D94" s="542" t="s">
        <v>154</v>
      </c>
      <c r="E94" s="542"/>
      <c r="F94" s="542"/>
      <c r="G94" s="542"/>
      <c r="H94" s="542"/>
      <c r="I94" s="542"/>
      <c r="J94" s="542"/>
      <c r="K94" s="542"/>
      <c r="L94" s="542"/>
      <c r="M94" s="509"/>
    </row>
    <row r="95" spans="1:13" ht="13.5" thickBot="1">
      <c r="A95" s="504"/>
      <c r="B95" s="17" t="s">
        <v>155</v>
      </c>
      <c r="C95" s="17"/>
      <c r="D95" s="17"/>
      <c r="E95" s="51" t="s">
        <v>41</v>
      </c>
      <c r="F95" s="51" t="s">
        <v>7</v>
      </c>
      <c r="G95" s="51" t="s">
        <v>75</v>
      </c>
      <c r="H95" s="51" t="s">
        <v>76</v>
      </c>
      <c r="I95" s="51" t="s">
        <v>10</v>
      </c>
      <c r="J95" s="51" t="s">
        <v>11</v>
      </c>
      <c r="K95" s="52" t="s">
        <v>12</v>
      </c>
      <c r="L95" s="51" t="s">
        <v>138</v>
      </c>
      <c r="M95" s="509"/>
    </row>
    <row r="96" spans="1:13" ht="145.9" hidden="1" customHeight="1">
      <c r="A96" s="504"/>
      <c r="B96" s="579" t="s">
        <v>156</v>
      </c>
      <c r="C96" s="535"/>
      <c r="D96" s="32" t="s">
        <v>90</v>
      </c>
      <c r="E96" s="56" t="s">
        <v>143</v>
      </c>
      <c r="F96" s="64" t="s">
        <v>120</v>
      </c>
      <c r="G96" s="110" t="s">
        <v>157</v>
      </c>
      <c r="H96" s="110" t="s">
        <v>158</v>
      </c>
      <c r="I96" s="110" t="s">
        <v>159</v>
      </c>
      <c r="J96" s="110" t="s">
        <v>160</v>
      </c>
      <c r="K96" s="416" t="s">
        <v>161</v>
      </c>
      <c r="L96" s="431" t="s">
        <v>162</v>
      </c>
      <c r="M96" s="509"/>
    </row>
    <row r="97" spans="1:13" ht="87.95" hidden="1" customHeight="1" thickBot="1">
      <c r="A97" s="504"/>
      <c r="B97" s="579"/>
      <c r="C97" s="535"/>
      <c r="D97" s="19" t="s">
        <v>64</v>
      </c>
      <c r="E97" s="65"/>
      <c r="F97" s="57"/>
      <c r="G97" s="252" t="s">
        <v>163</v>
      </c>
      <c r="H97" s="252"/>
      <c r="I97" s="252"/>
      <c r="J97" s="252"/>
      <c r="K97" s="252"/>
      <c r="L97" s="252"/>
      <c r="M97" s="509"/>
    </row>
    <row r="98" spans="1:13" ht="13.5" hidden="1" customHeight="1" thickBot="1">
      <c r="A98" s="504"/>
      <c r="B98" s="579"/>
      <c r="C98" s="535"/>
      <c r="D98" s="561" t="s">
        <v>46</v>
      </c>
      <c r="E98" s="561"/>
      <c r="F98" s="561"/>
      <c r="G98" s="561"/>
      <c r="H98" s="561"/>
      <c r="I98" s="561"/>
      <c r="J98" s="561"/>
      <c r="K98" s="561"/>
      <c r="L98" s="561"/>
      <c r="M98" s="509"/>
    </row>
    <row r="99" spans="1:13" ht="12.95" hidden="1" customHeight="1" thickBot="1">
      <c r="A99" s="504"/>
      <c r="B99" s="579"/>
      <c r="C99" s="535"/>
      <c r="D99" s="542" t="s">
        <v>164</v>
      </c>
      <c r="E99" s="542"/>
      <c r="F99" s="542"/>
      <c r="G99" s="542"/>
      <c r="H99" s="542"/>
      <c r="I99" s="542"/>
      <c r="J99" s="542"/>
      <c r="K99" s="542"/>
      <c r="L99" s="542"/>
      <c r="M99" s="509"/>
    </row>
    <row r="100" spans="1:13" ht="82.9" customHeight="1" thickBot="1">
      <c r="A100" s="504"/>
      <c r="B100" s="535" t="s">
        <v>165</v>
      </c>
      <c r="C100" s="535" t="s">
        <v>166</v>
      </c>
      <c r="D100" s="432" t="s">
        <v>90</v>
      </c>
      <c r="E100" s="307" t="s">
        <v>27</v>
      </c>
      <c r="F100" s="307" t="s">
        <v>27</v>
      </c>
      <c r="G100" s="307" t="s">
        <v>27</v>
      </c>
      <c r="H100" s="307" t="s">
        <v>27</v>
      </c>
      <c r="I100" s="307" t="s">
        <v>27</v>
      </c>
      <c r="J100" s="307" t="s">
        <v>27</v>
      </c>
      <c r="K100" s="430" t="s">
        <v>167</v>
      </c>
      <c r="L100" s="64" t="s">
        <v>99</v>
      </c>
      <c r="M100" s="270"/>
    </row>
    <row r="101" spans="1:13" ht="55.15" customHeight="1" thickBot="1">
      <c r="A101" s="504"/>
      <c r="B101" s="535"/>
      <c r="C101" s="535"/>
      <c r="D101" s="432" t="s">
        <v>64</v>
      </c>
      <c r="E101" s="307" t="s">
        <v>27</v>
      </c>
      <c r="F101" s="307" t="s">
        <v>27</v>
      </c>
      <c r="G101" s="307" t="s">
        <v>27</v>
      </c>
      <c r="H101" s="307" t="s">
        <v>27</v>
      </c>
      <c r="I101" s="307" t="s">
        <v>27</v>
      </c>
      <c r="J101" s="307" t="s">
        <v>27</v>
      </c>
      <c r="K101" s="430" t="s">
        <v>168</v>
      </c>
      <c r="L101" s="64"/>
      <c r="M101" s="270"/>
    </row>
    <row r="102" spans="1:13" s="425" customFormat="1" ht="28.15" customHeight="1" thickBot="1">
      <c r="A102" s="504"/>
      <c r="B102" s="535"/>
      <c r="C102" s="535"/>
      <c r="D102" s="562" t="s">
        <v>46</v>
      </c>
      <c r="E102" s="562"/>
      <c r="F102" s="562"/>
      <c r="G102" s="562"/>
      <c r="H102" s="562"/>
      <c r="I102" s="562"/>
      <c r="J102" s="562"/>
      <c r="K102" s="562"/>
      <c r="L102" s="562"/>
      <c r="M102" s="422"/>
    </row>
    <row r="103" spans="1:13" s="425" customFormat="1" ht="27" customHeight="1" thickBot="1">
      <c r="A103" s="504"/>
      <c r="B103" s="535"/>
      <c r="C103" s="535"/>
      <c r="D103" s="560" t="s">
        <v>169</v>
      </c>
      <c r="E103" s="560"/>
      <c r="F103" s="560"/>
      <c r="G103" s="560"/>
      <c r="H103" s="560"/>
      <c r="I103" s="560"/>
      <c r="J103" s="560"/>
      <c r="K103" s="560"/>
      <c r="L103" s="560"/>
      <c r="M103" s="422"/>
    </row>
    <row r="104" spans="1:13" s="425" customFormat="1" ht="13.5" thickBot="1">
      <c r="A104" s="24" t="s">
        <v>170</v>
      </c>
      <c r="B104" s="433" t="s">
        <v>171</v>
      </c>
      <c r="C104" s="433"/>
      <c r="D104" s="434"/>
      <c r="E104" s="435" t="s">
        <v>41</v>
      </c>
      <c r="F104" s="435" t="s">
        <v>7</v>
      </c>
      <c r="G104" s="435" t="s">
        <v>75</v>
      </c>
      <c r="H104" s="435" t="s">
        <v>76</v>
      </c>
      <c r="I104" s="435" t="s">
        <v>10</v>
      </c>
      <c r="J104" s="435" t="s">
        <v>11</v>
      </c>
      <c r="K104" s="435" t="s">
        <v>12</v>
      </c>
      <c r="L104" s="435" t="s">
        <v>138</v>
      </c>
      <c r="M104" s="422"/>
    </row>
    <row r="105" spans="1:13" ht="75.599999999999994" thickBot="1">
      <c r="A105" s="504"/>
      <c r="B105" s="535" t="s">
        <v>172</v>
      </c>
      <c r="C105" s="521" t="s">
        <v>173</v>
      </c>
      <c r="D105" s="50" t="s">
        <v>90</v>
      </c>
      <c r="E105" s="307" t="s">
        <v>27</v>
      </c>
      <c r="F105" s="307" t="s">
        <v>27</v>
      </c>
      <c r="G105" s="307" t="s">
        <v>27</v>
      </c>
      <c r="H105" s="307" t="s">
        <v>27</v>
      </c>
      <c r="I105" s="307" t="s">
        <v>27</v>
      </c>
      <c r="J105" s="307" t="s">
        <v>27</v>
      </c>
      <c r="K105" s="402" t="s">
        <v>174</v>
      </c>
      <c r="L105" s="402" t="s">
        <v>175</v>
      </c>
      <c r="M105" s="270"/>
    </row>
    <row r="106" spans="1:13" ht="138" thickBot="1">
      <c r="A106" s="504"/>
      <c r="B106" s="535"/>
      <c r="C106" s="521"/>
      <c r="D106" s="50" t="s">
        <v>64</v>
      </c>
      <c r="E106" s="307" t="s">
        <v>27</v>
      </c>
      <c r="F106" s="307" t="s">
        <v>27</v>
      </c>
      <c r="G106" s="307" t="s">
        <v>27</v>
      </c>
      <c r="H106" s="307" t="s">
        <v>27</v>
      </c>
      <c r="I106" s="307" t="s">
        <v>27</v>
      </c>
      <c r="J106" s="307" t="s">
        <v>27</v>
      </c>
      <c r="K106" s="430" t="s">
        <v>176</v>
      </c>
      <c r="L106" s="64"/>
      <c r="M106" s="270"/>
    </row>
    <row r="107" spans="1:13" ht="13.5" thickBot="1">
      <c r="A107" s="504"/>
      <c r="B107" s="535"/>
      <c r="C107" s="521"/>
      <c r="D107" s="561" t="s">
        <v>46</v>
      </c>
      <c r="E107" s="561"/>
      <c r="F107" s="561"/>
      <c r="G107" s="561"/>
      <c r="H107" s="561"/>
      <c r="I107" s="561"/>
      <c r="J107" s="561"/>
      <c r="K107" s="561"/>
      <c r="L107" s="561"/>
      <c r="M107" s="270"/>
    </row>
    <row r="108" spans="1:13" ht="12.95" thickBot="1">
      <c r="A108" s="504"/>
      <c r="B108" s="535"/>
      <c r="C108" s="521"/>
      <c r="D108" s="542" t="s">
        <v>177</v>
      </c>
      <c r="E108" s="542"/>
      <c r="F108" s="542"/>
      <c r="G108" s="542"/>
      <c r="H108" s="542"/>
      <c r="I108" s="542"/>
      <c r="J108" s="542"/>
      <c r="K108" s="542"/>
      <c r="L108" s="542"/>
      <c r="M108" s="270"/>
    </row>
    <row r="109" spans="1:13" s="425" customFormat="1" ht="13.5" thickBot="1">
      <c r="A109" s="504"/>
      <c r="B109" s="433" t="s">
        <v>178</v>
      </c>
      <c r="C109" s="433"/>
      <c r="D109" s="434"/>
      <c r="E109" s="435" t="s">
        <v>41</v>
      </c>
      <c r="F109" s="435" t="s">
        <v>7</v>
      </c>
      <c r="G109" s="435" t="s">
        <v>75</v>
      </c>
      <c r="H109" s="435" t="s">
        <v>76</v>
      </c>
      <c r="I109" s="435" t="s">
        <v>10</v>
      </c>
      <c r="J109" s="435" t="s">
        <v>11</v>
      </c>
      <c r="K109" s="435" t="s">
        <v>179</v>
      </c>
      <c r="L109" s="435" t="s">
        <v>138</v>
      </c>
      <c r="M109" s="422"/>
    </row>
    <row r="110" spans="1:13" ht="87.95" thickBot="1">
      <c r="A110" s="504"/>
      <c r="B110" s="535" t="s">
        <v>180</v>
      </c>
      <c r="C110" s="521" t="s">
        <v>181</v>
      </c>
      <c r="D110" s="50" t="s">
        <v>90</v>
      </c>
      <c r="E110" s="307" t="s">
        <v>27</v>
      </c>
      <c r="F110" s="307" t="s">
        <v>27</v>
      </c>
      <c r="G110" s="307" t="s">
        <v>27</v>
      </c>
      <c r="H110" s="307" t="s">
        <v>27</v>
      </c>
      <c r="I110" s="307" t="s">
        <v>27</v>
      </c>
      <c r="J110" s="307" t="s">
        <v>27</v>
      </c>
      <c r="K110" s="436" t="s">
        <v>182</v>
      </c>
      <c r="L110" s="436" t="s">
        <v>183</v>
      </c>
      <c r="M110" s="270"/>
    </row>
    <row r="111" spans="1:13" ht="50.45" thickBot="1">
      <c r="A111" s="504"/>
      <c r="B111" s="535"/>
      <c r="C111" s="521"/>
      <c r="D111" s="50" t="s">
        <v>64</v>
      </c>
      <c r="E111" s="307" t="s">
        <v>27</v>
      </c>
      <c r="F111" s="307" t="s">
        <v>27</v>
      </c>
      <c r="G111" s="307" t="s">
        <v>27</v>
      </c>
      <c r="H111" s="307" t="s">
        <v>27</v>
      </c>
      <c r="I111" s="307" t="s">
        <v>27</v>
      </c>
      <c r="J111" s="307" t="s">
        <v>27</v>
      </c>
      <c r="K111" s="402" t="s">
        <v>184</v>
      </c>
      <c r="L111" s="64"/>
      <c r="M111" s="270"/>
    </row>
    <row r="112" spans="1:13" ht="13.5" thickBot="1">
      <c r="A112" s="504"/>
      <c r="B112" s="535"/>
      <c r="C112" s="521"/>
      <c r="D112" s="561" t="s">
        <v>46</v>
      </c>
      <c r="E112" s="561"/>
      <c r="F112" s="561"/>
      <c r="G112" s="561"/>
      <c r="H112" s="561"/>
      <c r="I112" s="561"/>
      <c r="J112" s="561"/>
      <c r="K112" s="561"/>
      <c r="L112" s="561"/>
      <c r="M112" s="270"/>
    </row>
    <row r="113" spans="1:13" ht="32.450000000000003" customHeight="1" thickBot="1">
      <c r="A113" s="505"/>
      <c r="B113" s="535"/>
      <c r="C113" s="521"/>
      <c r="D113" s="560" t="s">
        <v>185</v>
      </c>
      <c r="E113" s="560"/>
      <c r="F113" s="560"/>
      <c r="G113" s="560"/>
      <c r="H113" s="560"/>
      <c r="I113" s="560"/>
      <c r="J113" s="560"/>
      <c r="K113" s="560"/>
      <c r="L113" s="560"/>
      <c r="M113" s="270"/>
    </row>
    <row r="114" spans="1:13" ht="13.5" thickBot="1">
      <c r="A114" s="24" t="s">
        <v>186</v>
      </c>
      <c r="B114" s="25" t="s">
        <v>187</v>
      </c>
      <c r="C114" s="25"/>
      <c r="D114" s="25"/>
      <c r="E114" s="51" t="s">
        <v>41</v>
      </c>
      <c r="F114" s="51" t="s">
        <v>7</v>
      </c>
      <c r="G114" s="51" t="s">
        <v>75</v>
      </c>
      <c r="H114" s="51" t="s">
        <v>76</v>
      </c>
      <c r="I114" s="51" t="s">
        <v>77</v>
      </c>
      <c r="J114" s="51" t="s">
        <v>78</v>
      </c>
      <c r="K114" s="51" t="s">
        <v>79</v>
      </c>
      <c r="L114" s="52" t="s">
        <v>13</v>
      </c>
      <c r="M114" s="27" t="s">
        <v>139</v>
      </c>
    </row>
    <row r="115" spans="1:13" ht="145.9" hidden="1" customHeight="1">
      <c r="A115" s="519" t="s">
        <v>188</v>
      </c>
      <c r="B115" s="385" t="s">
        <v>189</v>
      </c>
      <c r="C115" s="385"/>
      <c r="D115" s="408" t="s">
        <v>90</v>
      </c>
      <c r="E115" s="321" t="s">
        <v>143</v>
      </c>
      <c r="F115" s="307" t="s">
        <v>120</v>
      </c>
      <c r="G115" s="321" t="s">
        <v>190</v>
      </c>
      <c r="H115" s="321" t="s">
        <v>191</v>
      </c>
      <c r="I115" s="321" t="s">
        <v>192</v>
      </c>
      <c r="J115" s="321" t="s">
        <v>193</v>
      </c>
      <c r="K115" s="321" t="s">
        <v>194</v>
      </c>
      <c r="L115" s="321" t="s">
        <v>189</v>
      </c>
      <c r="M115" s="519" t="s">
        <v>151</v>
      </c>
    </row>
    <row r="116" spans="1:13" ht="172.15" hidden="1" customHeight="1">
      <c r="A116" s="519"/>
      <c r="B116" s="387"/>
      <c r="C116" s="387"/>
      <c r="D116" s="437" t="s">
        <v>64</v>
      </c>
      <c r="E116" s="321"/>
      <c r="F116" s="321"/>
      <c r="G116" s="390" t="s">
        <v>195</v>
      </c>
      <c r="H116" s="390"/>
      <c r="I116" s="390"/>
      <c r="J116" s="390"/>
      <c r="K116" s="390"/>
      <c r="L116" s="390"/>
      <c r="M116" s="519"/>
    </row>
    <row r="117" spans="1:13" ht="13.9" hidden="1" customHeight="1">
      <c r="A117" s="519"/>
      <c r="B117" s="420" t="s">
        <v>196</v>
      </c>
      <c r="C117" s="438"/>
      <c r="D117" s="526" t="s">
        <v>46</v>
      </c>
      <c r="E117" s="526"/>
      <c r="F117" s="526"/>
      <c r="G117" s="526"/>
      <c r="H117" s="526"/>
      <c r="I117" s="526"/>
      <c r="J117" s="526"/>
      <c r="K117" s="526"/>
      <c r="L117" s="526"/>
      <c r="M117" s="519"/>
    </row>
    <row r="118" spans="1:13" ht="13.9" hidden="1" customHeight="1">
      <c r="A118" s="519"/>
      <c r="B118" s="390"/>
      <c r="C118" s="439"/>
      <c r="D118" s="529" t="s">
        <v>154</v>
      </c>
      <c r="E118" s="529"/>
      <c r="F118" s="529"/>
      <c r="G118" s="529"/>
      <c r="H118" s="529"/>
      <c r="I118" s="529"/>
      <c r="J118" s="529"/>
      <c r="K118" s="529"/>
      <c r="L118" s="529"/>
      <c r="M118" s="519"/>
    </row>
    <row r="119" spans="1:13" ht="27" hidden="1" customHeight="1">
      <c r="A119" s="519"/>
      <c r="B119" s="285" t="s">
        <v>197</v>
      </c>
      <c r="C119" s="285"/>
      <c r="D119" s="285"/>
      <c r="E119" s="285" t="s">
        <v>41</v>
      </c>
      <c r="F119" s="440" t="s">
        <v>7</v>
      </c>
      <c r="G119" s="440" t="s">
        <v>75</v>
      </c>
      <c r="H119" s="440" t="s">
        <v>76</v>
      </c>
      <c r="I119" s="346" t="s">
        <v>77</v>
      </c>
      <c r="J119" s="346" t="s">
        <v>78</v>
      </c>
      <c r="K119" s="346" t="s">
        <v>117</v>
      </c>
      <c r="L119" s="346" t="s">
        <v>13</v>
      </c>
      <c r="M119" s="519"/>
    </row>
    <row r="120" spans="1:13" ht="198.6" hidden="1" customHeight="1">
      <c r="A120" s="519"/>
      <c r="B120" s="556" t="s">
        <v>198</v>
      </c>
      <c r="C120" s="441"/>
      <c r="D120" s="442" t="s">
        <v>90</v>
      </c>
      <c r="E120" s="320">
        <v>0</v>
      </c>
      <c r="F120" s="319" t="s">
        <v>27</v>
      </c>
      <c r="G120" s="319" t="s">
        <v>27</v>
      </c>
      <c r="H120" s="320" t="s">
        <v>199</v>
      </c>
      <c r="I120" s="320" t="s">
        <v>200</v>
      </c>
      <c r="J120" s="320" t="s">
        <v>201</v>
      </c>
      <c r="K120" s="320" t="s">
        <v>202</v>
      </c>
      <c r="L120" s="320" t="s">
        <v>203</v>
      </c>
      <c r="M120" s="519"/>
    </row>
    <row r="121" spans="1:13" ht="13.9" hidden="1" customHeight="1">
      <c r="A121" s="519"/>
      <c r="B121" s="556"/>
      <c r="C121" s="443"/>
      <c r="D121" s="408" t="s">
        <v>64</v>
      </c>
      <c r="E121" s="321"/>
      <c r="F121" s="321"/>
      <c r="G121" s="321"/>
      <c r="H121" s="321"/>
      <c r="I121" s="321"/>
      <c r="J121" s="321"/>
      <c r="K121" s="321"/>
      <c r="L121" s="321"/>
      <c r="M121" s="519"/>
    </row>
    <row r="122" spans="1:13" ht="13.9" hidden="1" customHeight="1">
      <c r="A122" s="519"/>
      <c r="B122" s="556"/>
      <c r="C122" s="444"/>
      <c r="D122" s="526" t="s">
        <v>46</v>
      </c>
      <c r="E122" s="526"/>
      <c r="F122" s="526"/>
      <c r="G122" s="526"/>
      <c r="H122" s="526"/>
      <c r="I122" s="526"/>
      <c r="J122" s="526"/>
      <c r="K122" s="526"/>
      <c r="L122" s="526"/>
      <c r="M122" s="519"/>
    </row>
    <row r="123" spans="1:13" ht="12" hidden="1" customHeight="1">
      <c r="A123" s="519"/>
      <c r="B123" s="556"/>
      <c r="C123" s="445"/>
      <c r="D123" s="529" t="s">
        <v>65</v>
      </c>
      <c r="E123" s="529"/>
      <c r="F123" s="529"/>
      <c r="G123" s="529"/>
      <c r="H123" s="529"/>
      <c r="I123" s="529"/>
      <c r="J123" s="529"/>
      <c r="K123" s="529"/>
      <c r="L123" s="529"/>
      <c r="M123" s="519"/>
    </row>
    <row r="124" spans="1:13" s="425" customFormat="1" ht="27" hidden="1" customHeight="1">
      <c r="A124" s="446"/>
      <c r="B124" s="433" t="s">
        <v>187</v>
      </c>
      <c r="C124" s="447"/>
      <c r="D124" s="448"/>
      <c r="E124" s="435" t="s">
        <v>41</v>
      </c>
      <c r="F124" s="435" t="s">
        <v>7</v>
      </c>
      <c r="G124" s="435" t="s">
        <v>75</v>
      </c>
      <c r="H124" s="435" t="s">
        <v>76</v>
      </c>
      <c r="I124" s="435" t="s">
        <v>77</v>
      </c>
      <c r="J124" s="435" t="s">
        <v>78</v>
      </c>
      <c r="K124" s="435" t="s">
        <v>117</v>
      </c>
      <c r="L124" s="449" t="s">
        <v>13</v>
      </c>
      <c r="M124" s="519"/>
    </row>
    <row r="125" spans="1:13" s="425" customFormat="1" ht="72.599999999999994" customHeight="1" thickBot="1">
      <c r="A125" s="506" t="s">
        <v>204</v>
      </c>
      <c r="B125" s="535" t="s">
        <v>205</v>
      </c>
      <c r="C125" s="558" t="s">
        <v>206</v>
      </c>
      <c r="D125" s="432" t="s">
        <v>90</v>
      </c>
      <c r="E125" s="450" t="s">
        <v>27</v>
      </c>
      <c r="F125" s="450" t="s">
        <v>27</v>
      </c>
      <c r="G125" s="450" t="s">
        <v>27</v>
      </c>
      <c r="H125" s="450" t="s">
        <v>27</v>
      </c>
      <c r="I125" s="450" t="s">
        <v>27</v>
      </c>
      <c r="J125" s="450" t="s">
        <v>27</v>
      </c>
      <c r="K125" s="460" t="s">
        <v>207</v>
      </c>
      <c r="L125" s="428" t="s">
        <v>99</v>
      </c>
      <c r="M125" s="519"/>
    </row>
    <row r="126" spans="1:13" s="425" customFormat="1" ht="51.6" customHeight="1" thickBot="1">
      <c r="A126" s="507"/>
      <c r="B126" s="535"/>
      <c r="C126" s="558"/>
      <c r="D126" s="432" t="s">
        <v>64</v>
      </c>
      <c r="E126" s="450" t="s">
        <v>27</v>
      </c>
      <c r="F126" s="450" t="s">
        <v>27</v>
      </c>
      <c r="G126" s="450" t="s">
        <v>27</v>
      </c>
      <c r="H126" s="450" t="s">
        <v>27</v>
      </c>
      <c r="I126" s="450" t="s">
        <v>27</v>
      </c>
      <c r="J126" s="450" t="s">
        <v>27</v>
      </c>
      <c r="K126" s="502">
        <v>1313184</v>
      </c>
      <c r="L126" s="428"/>
      <c r="M126" s="519"/>
    </row>
    <row r="127" spans="1:13" s="425" customFormat="1" ht="13.5" thickBot="1">
      <c r="A127" s="507"/>
      <c r="B127" s="535"/>
      <c r="C127" s="558"/>
      <c r="D127" s="559" t="s">
        <v>38</v>
      </c>
      <c r="E127" s="559"/>
      <c r="F127" s="559"/>
      <c r="G127" s="559"/>
      <c r="H127" s="559"/>
      <c r="I127" s="559"/>
      <c r="J127" s="559"/>
      <c r="K127" s="559"/>
      <c r="L127" s="559"/>
      <c r="M127" s="519"/>
    </row>
    <row r="128" spans="1:13" s="425" customFormat="1" ht="12.95" thickBot="1">
      <c r="A128" s="507"/>
      <c r="B128" s="535"/>
      <c r="C128" s="558"/>
      <c r="D128" s="560" t="s">
        <v>208</v>
      </c>
      <c r="E128" s="560"/>
      <c r="F128" s="560"/>
      <c r="G128" s="560"/>
      <c r="H128" s="560"/>
      <c r="I128" s="560"/>
      <c r="J128" s="560"/>
      <c r="K128" s="560"/>
      <c r="L128" s="560"/>
      <c r="M128" s="519"/>
    </row>
    <row r="129" spans="1:13" ht="27" hidden="1" customHeight="1">
      <c r="A129" s="507"/>
      <c r="B129" s="17" t="s">
        <v>209</v>
      </c>
      <c r="C129" s="17"/>
      <c r="D129" s="17"/>
      <c r="E129" s="18" t="s">
        <v>41</v>
      </c>
      <c r="F129" s="18" t="s">
        <v>210</v>
      </c>
      <c r="G129" s="18" t="s">
        <v>211</v>
      </c>
      <c r="H129" s="18" t="s">
        <v>212</v>
      </c>
      <c r="I129" s="52" t="s">
        <v>213</v>
      </c>
      <c r="J129" s="52" t="s">
        <v>214</v>
      </c>
      <c r="K129" s="52" t="s">
        <v>79</v>
      </c>
      <c r="L129" s="54" t="s">
        <v>13</v>
      </c>
      <c r="M129" s="519"/>
    </row>
    <row r="130" spans="1:13" ht="238.15" hidden="1" customHeight="1">
      <c r="A130" s="507"/>
      <c r="B130" s="412" t="s">
        <v>215</v>
      </c>
      <c r="C130" s="451" t="s">
        <v>216</v>
      </c>
      <c r="D130" s="442" t="s">
        <v>90</v>
      </c>
      <c r="E130" s="320">
        <v>0</v>
      </c>
      <c r="F130" s="320" t="s">
        <v>217</v>
      </c>
      <c r="G130" s="320" t="s">
        <v>218</v>
      </c>
      <c r="H130" s="320" t="s">
        <v>219</v>
      </c>
      <c r="I130" s="320" t="s">
        <v>220</v>
      </c>
      <c r="J130" s="280" t="s">
        <v>221</v>
      </c>
      <c r="K130" s="452" t="s">
        <v>222</v>
      </c>
      <c r="L130" s="452" t="s">
        <v>223</v>
      </c>
      <c r="M130" s="519"/>
    </row>
    <row r="131" spans="1:13" ht="264.60000000000002" hidden="1" customHeight="1">
      <c r="A131" s="507"/>
      <c r="B131" s="453"/>
      <c r="C131" s="453"/>
      <c r="D131" s="454" t="s">
        <v>64</v>
      </c>
      <c r="E131" s="445"/>
      <c r="F131" s="321" t="s">
        <v>224</v>
      </c>
      <c r="G131" s="321" t="s">
        <v>225</v>
      </c>
      <c r="H131" s="321" t="str">
        <f>+'[1]Calculation of milestones'!I149</f>
        <v>Climate Sensitive Public Works 5538 HHs (2547 FHHHs and 2991 MHHHs); Expanded Public Works 13851 HHs (9785 FHHHs and 4066 MHHHs); Expanded Direct Support 15791 HHs (8420 FHHHs and 7371 MHHHs); NSDS 51345 beneficiaries reached (36263 children&lt;2years 15082 pregnant women)</v>
      </c>
      <c r="I131" s="321"/>
      <c r="J131" s="321"/>
      <c r="K131" s="321"/>
      <c r="L131" s="321"/>
      <c r="M131" s="519"/>
    </row>
    <row r="132" spans="1:13" ht="53.45" hidden="1" customHeight="1">
      <c r="A132" s="507"/>
      <c r="B132" s="73" t="s">
        <v>226</v>
      </c>
      <c r="C132" s="107"/>
      <c r="D132" s="540" t="s">
        <v>227</v>
      </c>
      <c r="E132" s="540"/>
      <c r="F132" s="540"/>
      <c r="G132" s="540"/>
      <c r="H132" s="540"/>
      <c r="I132" s="540"/>
      <c r="J132" s="540"/>
      <c r="K132" s="540"/>
      <c r="L132" s="540"/>
      <c r="M132" s="519"/>
    </row>
    <row r="133" spans="1:13" ht="13.9" hidden="1" customHeight="1">
      <c r="A133" s="507"/>
      <c r="B133" s="73"/>
      <c r="C133" s="73"/>
      <c r="D133" s="533" t="s">
        <v>65</v>
      </c>
      <c r="E133" s="533"/>
      <c r="F133" s="533"/>
      <c r="G133" s="533"/>
      <c r="H133" s="533"/>
      <c r="I133" s="533"/>
      <c r="J133" s="533"/>
      <c r="K133" s="533"/>
      <c r="L133" s="533"/>
      <c r="M133" s="519"/>
    </row>
    <row r="134" spans="1:13" ht="26.45" thickBot="1">
      <c r="A134" s="508" t="s">
        <v>228</v>
      </c>
      <c r="B134" s="15" t="s">
        <v>197</v>
      </c>
      <c r="C134" s="17"/>
      <c r="D134" s="17"/>
      <c r="E134" s="18" t="s">
        <v>41</v>
      </c>
      <c r="F134" s="18" t="s">
        <v>210</v>
      </c>
      <c r="G134" s="18" t="s">
        <v>211</v>
      </c>
      <c r="H134" s="18" t="s">
        <v>212</v>
      </c>
      <c r="I134" s="52" t="s">
        <v>213</v>
      </c>
      <c r="J134" s="52" t="s">
        <v>214</v>
      </c>
      <c r="K134" s="52" t="s">
        <v>79</v>
      </c>
      <c r="L134" s="54" t="s">
        <v>13</v>
      </c>
      <c r="M134" s="519"/>
    </row>
    <row r="135" spans="1:13" ht="28.15" customHeight="1" thickBot="1">
      <c r="A135" s="507"/>
      <c r="B135" s="535" t="s">
        <v>229</v>
      </c>
      <c r="C135" s="557" t="s">
        <v>230</v>
      </c>
      <c r="D135" s="50" t="s">
        <v>90</v>
      </c>
      <c r="E135" s="307" t="s">
        <v>27</v>
      </c>
      <c r="F135" s="307" t="s">
        <v>27</v>
      </c>
      <c r="G135" s="307" t="s">
        <v>27</v>
      </c>
      <c r="H135" s="307" t="s">
        <v>27</v>
      </c>
      <c r="I135" s="307" t="s">
        <v>27</v>
      </c>
      <c r="J135" s="307" t="s">
        <v>27</v>
      </c>
      <c r="K135" s="402" t="s">
        <v>231</v>
      </c>
      <c r="L135" s="64" t="s">
        <v>99</v>
      </c>
      <c r="M135" s="519"/>
    </row>
    <row r="136" spans="1:13" s="425" customFormat="1" ht="80.45" customHeight="1" thickBot="1">
      <c r="A136" s="507"/>
      <c r="B136" s="535"/>
      <c r="C136" s="557"/>
      <c r="D136" s="432" t="s">
        <v>64</v>
      </c>
      <c r="E136" s="450" t="s">
        <v>27</v>
      </c>
      <c r="F136" s="450" t="s">
        <v>27</v>
      </c>
      <c r="G136" s="450" t="s">
        <v>27</v>
      </c>
      <c r="H136" s="450" t="s">
        <v>27</v>
      </c>
      <c r="I136" s="450" t="s">
        <v>27</v>
      </c>
      <c r="J136" s="450" t="s">
        <v>27</v>
      </c>
      <c r="K136" s="460" t="s">
        <v>232</v>
      </c>
      <c r="L136" s="428"/>
      <c r="M136" s="519"/>
    </row>
    <row r="137" spans="1:13" ht="30" customHeight="1" thickBot="1">
      <c r="A137" s="507"/>
      <c r="B137" s="535"/>
      <c r="C137" s="557"/>
      <c r="D137" s="540" t="s">
        <v>38</v>
      </c>
      <c r="E137" s="540"/>
      <c r="F137" s="540"/>
      <c r="G137" s="540"/>
      <c r="H137" s="540"/>
      <c r="I137" s="540"/>
      <c r="J137" s="540"/>
      <c r="K137" s="540"/>
      <c r="L137" s="540"/>
      <c r="M137" s="519"/>
    </row>
    <row r="138" spans="1:13" ht="35.450000000000003" customHeight="1" thickBot="1">
      <c r="A138" s="507"/>
      <c r="B138" s="535"/>
      <c r="C138" s="557"/>
      <c r="D138" s="533" t="s">
        <v>233</v>
      </c>
      <c r="E138" s="533"/>
      <c r="F138" s="533"/>
      <c r="G138" s="533"/>
      <c r="H138" s="533"/>
      <c r="I138" s="533"/>
      <c r="J138" s="533"/>
      <c r="K138" s="533"/>
      <c r="L138" s="533"/>
      <c r="M138" s="519"/>
    </row>
    <row r="139" spans="1:13" ht="75.599999999999994" hidden="1" customHeight="1" thickBot="1">
      <c r="A139" s="507"/>
      <c r="B139" s="412" t="s">
        <v>234</v>
      </c>
      <c r="C139" s="385"/>
      <c r="D139" s="455" t="s">
        <v>90</v>
      </c>
      <c r="E139" s="456"/>
      <c r="F139" s="457" t="s">
        <v>235</v>
      </c>
      <c r="G139" s="320" t="s">
        <v>236</v>
      </c>
      <c r="H139" s="320" t="s">
        <v>237</v>
      </c>
      <c r="I139" s="320" t="s">
        <v>238</v>
      </c>
      <c r="J139" s="320" t="s">
        <v>237</v>
      </c>
      <c r="K139" s="320" t="s">
        <v>237</v>
      </c>
      <c r="L139" s="320" t="s">
        <v>239</v>
      </c>
      <c r="M139" s="519"/>
    </row>
    <row r="140" spans="1:13" ht="57.95" hidden="1" customHeight="1" thickBot="1">
      <c r="A140" s="507"/>
      <c r="B140" s="387"/>
      <c r="C140" s="387"/>
      <c r="D140" s="408" t="s">
        <v>64</v>
      </c>
      <c r="E140" s="321"/>
      <c r="F140" s="458" t="s">
        <v>240</v>
      </c>
      <c r="G140" s="458" t="s">
        <v>241</v>
      </c>
      <c r="H140" s="458" t="s">
        <v>242</v>
      </c>
      <c r="I140" s="321"/>
      <c r="J140" s="321"/>
      <c r="K140" s="321"/>
      <c r="L140" s="321"/>
      <c r="M140" s="519"/>
    </row>
    <row r="141" spans="1:13" ht="13.5" hidden="1" customHeight="1" thickBot="1">
      <c r="A141" s="507"/>
      <c r="B141" s="48"/>
      <c r="C141" s="77"/>
      <c r="D141" s="539" t="s">
        <v>46</v>
      </c>
      <c r="E141" s="539"/>
      <c r="F141" s="539"/>
      <c r="G141" s="539"/>
      <c r="H141" s="539"/>
      <c r="I141" s="539"/>
      <c r="J141" s="539"/>
      <c r="K141" s="539"/>
      <c r="L141" s="539"/>
      <c r="M141" s="519"/>
    </row>
    <row r="142" spans="1:13" ht="12.95" hidden="1" customHeight="1" thickBot="1">
      <c r="A142" s="507"/>
      <c r="B142" s="61"/>
      <c r="C142" s="78"/>
      <c r="D142" s="542" t="s">
        <v>243</v>
      </c>
      <c r="E142" s="542"/>
      <c r="F142" s="542"/>
      <c r="G142" s="542"/>
      <c r="H142" s="542"/>
      <c r="I142" s="542"/>
      <c r="J142" s="542"/>
      <c r="K142" s="542"/>
      <c r="L142" s="542"/>
      <c r="M142" s="519"/>
    </row>
    <row r="143" spans="1:13" ht="26.45" hidden="1" customHeight="1" thickBot="1">
      <c r="A143" s="507"/>
      <c r="B143" s="25" t="s">
        <v>209</v>
      </c>
      <c r="C143" s="25"/>
      <c r="D143" s="25"/>
      <c r="E143" s="26" t="s">
        <v>41</v>
      </c>
      <c r="F143" s="18" t="s">
        <v>210</v>
      </c>
      <c r="G143" s="18" t="s">
        <v>211</v>
      </c>
      <c r="H143" s="18" t="s">
        <v>244</v>
      </c>
      <c r="I143" s="18" t="s">
        <v>245</v>
      </c>
      <c r="J143" s="18" t="s">
        <v>214</v>
      </c>
      <c r="K143" s="18" t="s">
        <v>246</v>
      </c>
      <c r="L143" s="18" t="s">
        <v>13</v>
      </c>
      <c r="M143" s="519"/>
    </row>
    <row r="144" spans="1:13" ht="13.5" thickBot="1">
      <c r="A144" s="24" t="s">
        <v>247</v>
      </c>
      <c r="B144" s="25" t="s">
        <v>248</v>
      </c>
      <c r="C144" s="25"/>
      <c r="D144" s="25"/>
      <c r="E144" s="52" t="s">
        <v>41</v>
      </c>
      <c r="F144" s="52" t="s">
        <v>7</v>
      </c>
      <c r="G144" s="52" t="s">
        <v>75</v>
      </c>
      <c r="H144" s="52" t="s">
        <v>76</v>
      </c>
      <c r="I144" s="52" t="s">
        <v>77</v>
      </c>
      <c r="J144" s="52" t="s">
        <v>78</v>
      </c>
      <c r="K144" s="52" t="s">
        <v>117</v>
      </c>
      <c r="L144" s="52" t="s">
        <v>13</v>
      </c>
      <c r="M144" s="27" t="s">
        <v>139</v>
      </c>
    </row>
    <row r="145" spans="1:13" ht="113.1" hidden="1" thickBot="1">
      <c r="A145" s="519" t="s">
        <v>249</v>
      </c>
      <c r="B145" s="412" t="s">
        <v>250</v>
      </c>
      <c r="C145" s="385"/>
      <c r="D145" s="19" t="s">
        <v>90</v>
      </c>
      <c r="E145" s="56" t="s">
        <v>143</v>
      </c>
      <c r="F145" s="64" t="s">
        <v>120</v>
      </c>
      <c r="G145" s="56" t="s">
        <v>251</v>
      </c>
      <c r="H145" s="60" t="s">
        <v>252</v>
      </c>
      <c r="I145" s="371" t="s">
        <v>253</v>
      </c>
      <c r="J145" s="64" t="s">
        <v>254</v>
      </c>
      <c r="K145" s="56" t="s">
        <v>255</v>
      </c>
      <c r="L145" s="56" t="s">
        <v>256</v>
      </c>
      <c r="M145" s="509" t="s">
        <v>151</v>
      </c>
    </row>
    <row r="146" spans="1:13" ht="100.5" hidden="1" thickBot="1">
      <c r="A146" s="514"/>
      <c r="B146" s="387"/>
      <c r="C146" s="387"/>
      <c r="D146" s="35" t="s">
        <v>64</v>
      </c>
      <c r="E146" s="371"/>
      <c r="F146" s="371"/>
      <c r="G146" s="371" t="s">
        <v>257</v>
      </c>
      <c r="H146" s="371"/>
      <c r="I146" s="371"/>
      <c r="J146" s="371"/>
      <c r="K146" s="371"/>
      <c r="L146" s="371"/>
      <c r="M146" s="509"/>
    </row>
    <row r="147" spans="1:13" ht="13.5" hidden="1" thickBot="1">
      <c r="A147" s="514"/>
      <c r="B147" s="414" t="s">
        <v>258</v>
      </c>
      <c r="C147" s="438"/>
      <c r="D147" s="552" t="s">
        <v>46</v>
      </c>
      <c r="E147" s="552"/>
      <c r="F147" s="552"/>
      <c r="G147" s="552"/>
      <c r="H147" s="552"/>
      <c r="I147" s="552"/>
      <c r="J147" s="552"/>
      <c r="K147" s="552"/>
      <c r="L147" s="552"/>
      <c r="M147" s="509"/>
    </row>
    <row r="148" spans="1:13" ht="12.95" hidden="1" thickBot="1">
      <c r="A148" s="514"/>
      <c r="B148" s="390"/>
      <c r="C148" s="439"/>
      <c r="D148" s="542" t="s">
        <v>259</v>
      </c>
      <c r="E148" s="542"/>
      <c r="F148" s="542"/>
      <c r="G148" s="542"/>
      <c r="H148" s="542"/>
      <c r="I148" s="542"/>
      <c r="J148" s="542"/>
      <c r="K148" s="542"/>
      <c r="L148" s="542"/>
      <c r="M148" s="509"/>
    </row>
    <row r="149" spans="1:13" ht="75.599999999999994" thickBot="1">
      <c r="A149" s="514"/>
      <c r="B149" s="521" t="s">
        <v>260</v>
      </c>
      <c r="C149" s="521" t="s">
        <v>261</v>
      </c>
      <c r="D149" s="461" t="s">
        <v>262</v>
      </c>
      <c r="E149" s="450" t="s">
        <v>27</v>
      </c>
      <c r="F149" s="450" t="s">
        <v>27</v>
      </c>
      <c r="G149" s="450" t="s">
        <v>27</v>
      </c>
      <c r="H149" s="450" t="s">
        <v>27</v>
      </c>
      <c r="I149" s="450" t="s">
        <v>27</v>
      </c>
      <c r="J149" s="450" t="s">
        <v>27</v>
      </c>
      <c r="K149" s="428" t="s">
        <v>263</v>
      </c>
      <c r="L149" s="428" t="s">
        <v>264</v>
      </c>
      <c r="M149" s="509"/>
    </row>
    <row r="150" spans="1:13" ht="30" customHeight="1" thickBot="1">
      <c r="A150" s="514"/>
      <c r="B150" s="521"/>
      <c r="C150" s="521"/>
      <c r="D150" s="461" t="s">
        <v>64</v>
      </c>
      <c r="E150" s="450" t="s">
        <v>27</v>
      </c>
      <c r="F150" s="450" t="s">
        <v>27</v>
      </c>
      <c r="G150" s="450" t="s">
        <v>27</v>
      </c>
      <c r="H150" s="450" t="s">
        <v>27</v>
      </c>
      <c r="I150" s="450" t="s">
        <v>27</v>
      </c>
      <c r="J150" s="450" t="s">
        <v>27</v>
      </c>
      <c r="K150" s="402" t="s">
        <v>265</v>
      </c>
      <c r="L150" s="64"/>
      <c r="M150" s="509"/>
    </row>
    <row r="151" spans="1:13" ht="13.5" customHeight="1" thickBot="1">
      <c r="A151" s="514"/>
      <c r="B151" s="521"/>
      <c r="C151" s="521"/>
      <c r="D151" s="495" t="s">
        <v>266</v>
      </c>
      <c r="E151" s="553" t="s">
        <v>267</v>
      </c>
      <c r="F151" s="554"/>
      <c r="G151" s="554"/>
      <c r="H151" s="554"/>
      <c r="I151" s="554"/>
      <c r="J151" s="554"/>
      <c r="K151" s="554"/>
      <c r="L151" s="495"/>
      <c r="M151" s="509"/>
    </row>
    <row r="152" spans="1:13" ht="26.45" hidden="1" thickBot="1">
      <c r="A152" s="514"/>
      <c r="B152" s="15" t="s">
        <v>268</v>
      </c>
      <c r="C152" s="17"/>
      <c r="D152" s="17"/>
      <c r="E152" s="52" t="s">
        <v>41</v>
      </c>
      <c r="F152" s="52" t="s">
        <v>7</v>
      </c>
      <c r="G152" s="52" t="s">
        <v>75</v>
      </c>
      <c r="H152" s="52" t="s">
        <v>212</v>
      </c>
      <c r="I152" s="52" t="s">
        <v>213</v>
      </c>
      <c r="J152" s="52" t="s">
        <v>214</v>
      </c>
      <c r="K152" s="52" t="s">
        <v>79</v>
      </c>
      <c r="L152" s="52" t="s">
        <v>13</v>
      </c>
      <c r="M152" s="509"/>
    </row>
    <row r="153" spans="1:13" ht="175.5" hidden="1" thickBot="1">
      <c r="A153" s="514"/>
      <c r="B153" s="548" t="s">
        <v>269</v>
      </c>
      <c r="C153" s="549" t="s">
        <v>270</v>
      </c>
      <c r="D153" s="32" t="s">
        <v>90</v>
      </c>
      <c r="E153" s="462" t="s">
        <v>143</v>
      </c>
      <c r="F153" s="463" t="s">
        <v>120</v>
      </c>
      <c r="G153" s="464" t="s">
        <v>271</v>
      </c>
      <c r="H153" s="464" t="s">
        <v>272</v>
      </c>
      <c r="I153" s="465" t="s">
        <v>273</v>
      </c>
      <c r="J153" s="465" t="s">
        <v>274</v>
      </c>
      <c r="K153" s="465" t="s">
        <v>275</v>
      </c>
      <c r="L153" s="465" t="s">
        <v>276</v>
      </c>
      <c r="M153" s="509"/>
    </row>
    <row r="154" spans="1:13" ht="75.599999999999994" hidden="1" thickBot="1">
      <c r="A154" s="514"/>
      <c r="B154" s="548"/>
      <c r="C154" s="549"/>
      <c r="D154" s="106" t="s">
        <v>64</v>
      </c>
      <c r="E154" s="466"/>
      <c r="F154" s="466" t="s">
        <v>27</v>
      </c>
      <c r="G154" s="464" t="s">
        <v>277</v>
      </c>
      <c r="H154" s="464" t="str">
        <f>+'[1]Calculation of milestones'!K149</f>
        <v>Climate Sensitive Public Works supported 5538  beneficiaries (2547 FHHH 2991 MHHH) on 34 climate sensitive projects in 34 Sectors.</v>
      </c>
      <c r="I154" s="464"/>
      <c r="J154" s="464"/>
      <c r="K154" s="464"/>
      <c r="L154" s="464"/>
      <c r="M154" s="509"/>
    </row>
    <row r="155" spans="1:13" ht="13.5" hidden="1" thickBot="1">
      <c r="A155" s="514"/>
      <c r="B155" s="548"/>
      <c r="C155" s="549"/>
      <c r="D155" s="540" t="s">
        <v>46</v>
      </c>
      <c r="E155" s="540"/>
      <c r="F155" s="540"/>
      <c r="G155" s="540"/>
      <c r="H155" s="540"/>
      <c r="I155" s="540"/>
      <c r="J155" s="540"/>
      <c r="K155" s="540"/>
      <c r="L155" s="540"/>
      <c r="M155" s="509"/>
    </row>
    <row r="156" spans="1:13" ht="12.95" hidden="1" thickBot="1">
      <c r="A156" s="514"/>
      <c r="B156" s="548"/>
      <c r="C156" s="549"/>
      <c r="D156" s="533" t="s">
        <v>65</v>
      </c>
      <c r="E156" s="533"/>
      <c r="F156" s="533"/>
      <c r="G156" s="533"/>
      <c r="H156" s="533"/>
      <c r="I156" s="533"/>
      <c r="J156" s="533"/>
      <c r="K156" s="533"/>
      <c r="L156" s="533"/>
      <c r="M156" s="509"/>
    </row>
    <row r="157" spans="1:13" ht="13.5" thickBot="1">
      <c r="A157" s="24" t="s">
        <v>170</v>
      </c>
      <c r="B157" s="15" t="s">
        <v>268</v>
      </c>
      <c r="C157" s="17"/>
      <c r="D157" s="17"/>
      <c r="E157" s="18" t="s">
        <v>41</v>
      </c>
      <c r="F157" s="52" t="s">
        <v>7</v>
      </c>
      <c r="G157" s="52" t="s">
        <v>75</v>
      </c>
      <c r="H157" s="52" t="s">
        <v>76</v>
      </c>
      <c r="I157" s="52" t="s">
        <v>77</v>
      </c>
      <c r="J157" s="52" t="s">
        <v>78</v>
      </c>
      <c r="K157" s="52" t="s">
        <v>117</v>
      </c>
      <c r="L157" s="18" t="s">
        <v>13</v>
      </c>
      <c r="M157" s="509"/>
    </row>
    <row r="158" spans="1:13" ht="150.6" hidden="1" thickBot="1">
      <c r="A158" s="33">
        <v>0.2</v>
      </c>
      <c r="B158" s="412" t="s">
        <v>278</v>
      </c>
      <c r="C158" s="385"/>
      <c r="D158" s="455" t="s">
        <v>90</v>
      </c>
      <c r="E158" s="456" t="s">
        <v>143</v>
      </c>
      <c r="F158" s="307" t="s">
        <v>279</v>
      </c>
      <c r="G158" s="321" t="s">
        <v>280</v>
      </c>
      <c r="H158" s="320" t="s">
        <v>281</v>
      </c>
      <c r="I158" s="320" t="s">
        <v>282</v>
      </c>
      <c r="J158" s="320" t="s">
        <v>283</v>
      </c>
      <c r="K158" s="320" t="s">
        <v>284</v>
      </c>
      <c r="L158" s="320" t="s">
        <v>284</v>
      </c>
      <c r="M158" s="509"/>
    </row>
    <row r="159" spans="1:13" ht="87.95" hidden="1" thickBot="1">
      <c r="A159" s="34"/>
      <c r="B159" s="387"/>
      <c r="C159" s="387"/>
      <c r="D159" s="408" t="s">
        <v>64</v>
      </c>
      <c r="E159" s="321"/>
      <c r="F159" s="321" t="s">
        <v>27</v>
      </c>
      <c r="G159" s="321" t="s">
        <v>27</v>
      </c>
      <c r="H159" s="321" t="s">
        <v>285</v>
      </c>
      <c r="I159" s="321"/>
      <c r="J159" s="321"/>
      <c r="K159" s="321"/>
      <c r="L159" s="321"/>
      <c r="M159" s="509"/>
    </row>
    <row r="160" spans="1:13" ht="25.5" hidden="1" thickBot="1">
      <c r="A160" s="34"/>
      <c r="B160" s="467" t="s">
        <v>286</v>
      </c>
      <c r="C160" s="79"/>
      <c r="D160" s="539" t="s">
        <v>46</v>
      </c>
      <c r="E160" s="539"/>
      <c r="F160" s="539"/>
      <c r="G160" s="539"/>
      <c r="H160" s="539"/>
      <c r="I160" s="539"/>
      <c r="J160" s="539"/>
      <c r="K160" s="539"/>
      <c r="L160" s="539"/>
      <c r="M160" s="509"/>
    </row>
    <row r="161" spans="1:13" ht="12.95" hidden="1" thickBot="1">
      <c r="A161" s="34"/>
      <c r="B161" s="61"/>
      <c r="C161" s="78"/>
      <c r="D161" s="542" t="s">
        <v>259</v>
      </c>
      <c r="E161" s="542"/>
      <c r="F161" s="542"/>
      <c r="G161" s="542"/>
      <c r="H161" s="542"/>
      <c r="I161" s="542"/>
      <c r="J161" s="542"/>
      <c r="K161" s="542"/>
      <c r="L161" s="542"/>
      <c r="M161" s="509"/>
    </row>
    <row r="162" spans="1:13" s="425" customFormat="1" ht="38.450000000000003" customHeight="1" thickBot="1">
      <c r="A162" s="484"/>
      <c r="B162" s="547" t="s">
        <v>287</v>
      </c>
      <c r="C162" s="535" t="s">
        <v>288</v>
      </c>
      <c r="D162" s="461" t="s">
        <v>262</v>
      </c>
      <c r="E162" s="450" t="s">
        <v>27</v>
      </c>
      <c r="F162" s="450" t="s">
        <v>27</v>
      </c>
      <c r="G162" s="450" t="s">
        <v>27</v>
      </c>
      <c r="H162" s="450" t="s">
        <v>27</v>
      </c>
      <c r="I162" s="450" t="s">
        <v>27</v>
      </c>
      <c r="J162" s="450" t="s">
        <v>27</v>
      </c>
      <c r="K162" s="460" t="s">
        <v>289</v>
      </c>
      <c r="L162" s="460" t="s">
        <v>290</v>
      </c>
      <c r="M162" s="459"/>
    </row>
    <row r="163" spans="1:13" s="425" customFormat="1" ht="29.45" customHeight="1" thickBot="1">
      <c r="A163" s="34"/>
      <c r="B163" s="547"/>
      <c r="C163" s="535"/>
      <c r="D163" s="461" t="s">
        <v>64</v>
      </c>
      <c r="E163" s="450" t="s">
        <v>27</v>
      </c>
      <c r="F163" s="450" t="s">
        <v>27</v>
      </c>
      <c r="G163" s="450" t="s">
        <v>27</v>
      </c>
      <c r="H163" s="450" t="s">
        <v>27</v>
      </c>
      <c r="I163" s="450" t="s">
        <v>27</v>
      </c>
      <c r="J163" s="450" t="s">
        <v>27</v>
      </c>
      <c r="K163" s="460" t="s">
        <v>291</v>
      </c>
      <c r="L163" s="428"/>
      <c r="M163" s="459"/>
    </row>
    <row r="164" spans="1:13" ht="27.75" customHeight="1" thickBot="1">
      <c r="A164" s="34"/>
      <c r="B164" s="547"/>
      <c r="C164" s="535"/>
      <c r="D164" s="496" t="s">
        <v>38</v>
      </c>
      <c r="E164" s="523" t="s">
        <v>292</v>
      </c>
      <c r="F164" s="523"/>
      <c r="G164" s="523"/>
      <c r="H164" s="523"/>
      <c r="I164" s="523"/>
      <c r="J164" s="523"/>
      <c r="K164" s="523"/>
      <c r="L164" s="523"/>
      <c r="M164" s="286"/>
    </row>
    <row r="165" spans="1:13" ht="27.75" customHeight="1" thickBot="1">
      <c r="A165" s="341"/>
      <c r="B165" s="375" t="s">
        <v>293</v>
      </c>
      <c r="C165" s="375"/>
      <c r="D165" s="15"/>
      <c r="E165" s="18" t="s">
        <v>294</v>
      </c>
      <c r="F165" s="52" t="s">
        <v>7</v>
      </c>
      <c r="G165" s="52" t="s">
        <v>75</v>
      </c>
      <c r="H165" s="52" t="s">
        <v>76</v>
      </c>
      <c r="I165" s="52" t="s">
        <v>77</v>
      </c>
      <c r="J165" s="294" t="s">
        <v>78</v>
      </c>
      <c r="K165" s="52" t="s">
        <v>117</v>
      </c>
      <c r="L165" s="52" t="s">
        <v>13</v>
      </c>
      <c r="M165" s="25"/>
    </row>
    <row r="166" spans="1:13" ht="27.75" customHeight="1" thickBot="1">
      <c r="A166" s="485"/>
      <c r="B166" s="544" t="s">
        <v>295</v>
      </c>
      <c r="C166" s="478"/>
      <c r="D166" s="488" t="s">
        <v>90</v>
      </c>
      <c r="E166" s="483" t="s">
        <v>27</v>
      </c>
      <c r="F166" s="483" t="s">
        <v>27</v>
      </c>
      <c r="G166" s="483" t="s">
        <v>27</v>
      </c>
      <c r="H166" s="483" t="s">
        <v>27</v>
      </c>
      <c r="I166" s="483" t="s">
        <v>27</v>
      </c>
      <c r="J166" s="489" t="s">
        <v>27</v>
      </c>
      <c r="K166" s="490" t="s">
        <v>296</v>
      </c>
      <c r="L166" s="490" t="s">
        <v>203</v>
      </c>
      <c r="M166" s="286"/>
    </row>
    <row r="167" spans="1:13" ht="57.75" customHeight="1" thickBot="1">
      <c r="A167" s="486"/>
      <c r="B167" s="545"/>
      <c r="C167" s="479" t="s">
        <v>297</v>
      </c>
      <c r="D167" s="480" t="s">
        <v>298</v>
      </c>
      <c r="E167" s="483" t="s">
        <v>27</v>
      </c>
      <c r="F167" s="483" t="s">
        <v>27</v>
      </c>
      <c r="G167" s="483" t="s">
        <v>27</v>
      </c>
      <c r="H167" s="483" t="s">
        <v>27</v>
      </c>
      <c r="I167" s="483" t="s">
        <v>27</v>
      </c>
      <c r="J167" s="489" t="s">
        <v>27</v>
      </c>
      <c r="K167" s="463" t="s">
        <v>299</v>
      </c>
      <c r="L167" s="463" t="s">
        <v>203</v>
      </c>
      <c r="M167" s="286"/>
    </row>
    <row r="168" spans="1:13" ht="20.25" customHeight="1" thickBot="1">
      <c r="A168" s="487"/>
      <c r="B168" s="545"/>
      <c r="C168" s="336"/>
      <c r="D168" s="496" t="s">
        <v>266</v>
      </c>
      <c r="E168" s="525" t="s">
        <v>65</v>
      </c>
      <c r="F168" s="523"/>
      <c r="G168" s="523"/>
      <c r="H168" s="523"/>
      <c r="I168" s="523"/>
      <c r="J168" s="523"/>
      <c r="K168" s="523"/>
      <c r="L168" s="524"/>
      <c r="M168" s="55"/>
    </row>
    <row r="169" spans="1:13" ht="26.45" thickBot="1">
      <c r="A169" s="325" t="s">
        <v>300</v>
      </c>
      <c r="B169" s="15" t="s">
        <v>301</v>
      </c>
      <c r="C169" s="15"/>
      <c r="D169" s="25"/>
      <c r="E169" s="26" t="s">
        <v>41</v>
      </c>
      <c r="F169" s="26" t="s">
        <v>210</v>
      </c>
      <c r="G169" s="26" t="s">
        <v>211</v>
      </c>
      <c r="H169" s="26" t="s">
        <v>244</v>
      </c>
      <c r="I169" s="26" t="s">
        <v>245</v>
      </c>
      <c r="J169" s="26" t="s">
        <v>214</v>
      </c>
      <c r="K169" s="26" t="s">
        <v>246</v>
      </c>
      <c r="L169" s="26" t="s">
        <v>13</v>
      </c>
      <c r="M169" s="27" t="s">
        <v>139</v>
      </c>
    </row>
    <row r="170" spans="1:13" ht="263.10000000000002" hidden="1" customHeight="1" thickBot="1">
      <c r="A170" s="546" t="s">
        <v>302</v>
      </c>
      <c r="B170" s="413" t="s">
        <v>303</v>
      </c>
      <c r="C170" s="387"/>
      <c r="D170" s="408" t="s">
        <v>90</v>
      </c>
      <c r="E170" s="320" t="s">
        <v>143</v>
      </c>
      <c r="F170" s="307" t="s">
        <v>279</v>
      </c>
      <c r="G170" s="320" t="s">
        <v>304</v>
      </c>
      <c r="H170" s="320" t="s">
        <v>305</v>
      </c>
      <c r="I170" s="320" t="s">
        <v>306</v>
      </c>
      <c r="J170" s="320" t="s">
        <v>307</v>
      </c>
      <c r="K170" s="320" t="s">
        <v>308</v>
      </c>
      <c r="L170" s="320" t="s">
        <v>309</v>
      </c>
      <c r="M170" s="509" t="s">
        <v>310</v>
      </c>
    </row>
    <row r="171" spans="1:13" ht="300.60000000000002" hidden="1" customHeight="1" thickBot="1">
      <c r="A171" s="515"/>
      <c r="B171" s="387"/>
      <c r="C171" s="387"/>
      <c r="D171" s="437" t="s">
        <v>64</v>
      </c>
      <c r="E171" s="321"/>
      <c r="F171" s="321"/>
      <c r="G171" s="320" t="s">
        <v>311</v>
      </c>
      <c r="H171" s="321" t="s">
        <v>312</v>
      </c>
      <c r="I171" s="321"/>
      <c r="J171" s="321"/>
      <c r="K171" s="321"/>
      <c r="L171" s="321"/>
      <c r="M171" s="510"/>
    </row>
    <row r="172" spans="1:13" ht="13.5" hidden="1" customHeight="1" thickBot="1">
      <c r="A172" s="515"/>
      <c r="B172" s="48"/>
      <c r="C172" s="77"/>
      <c r="D172" s="539" t="s">
        <v>46</v>
      </c>
      <c r="E172" s="540"/>
      <c r="F172" s="540"/>
      <c r="G172" s="540"/>
      <c r="H172" s="540"/>
      <c r="I172" s="540"/>
      <c r="J172" s="540"/>
      <c r="K172" s="540"/>
      <c r="L172" s="541"/>
      <c r="M172" s="510"/>
    </row>
    <row r="173" spans="1:13" ht="12.95" hidden="1" customHeight="1" thickBot="1">
      <c r="A173" s="515"/>
      <c r="B173" s="61"/>
      <c r="C173" s="78"/>
      <c r="D173" s="542" t="s">
        <v>65</v>
      </c>
      <c r="E173" s="533"/>
      <c r="F173" s="533"/>
      <c r="G173" s="533"/>
      <c r="H173" s="533"/>
      <c r="I173" s="533"/>
      <c r="J173" s="533"/>
      <c r="K173" s="533"/>
      <c r="L173" s="534"/>
      <c r="M173" s="510"/>
    </row>
    <row r="174" spans="1:13" ht="47.45" customHeight="1" thickBot="1">
      <c r="A174" s="515"/>
      <c r="B174" s="535" t="s">
        <v>313</v>
      </c>
      <c r="C174" s="535" t="s">
        <v>314</v>
      </c>
      <c r="D174" s="64" t="s">
        <v>262</v>
      </c>
      <c r="E174" s="450" t="s">
        <v>27</v>
      </c>
      <c r="F174" s="450" t="s">
        <v>27</v>
      </c>
      <c r="G174" s="450" t="s">
        <v>27</v>
      </c>
      <c r="H174" s="450" t="s">
        <v>27</v>
      </c>
      <c r="I174" s="450" t="s">
        <v>27</v>
      </c>
      <c r="J174" s="450" t="s">
        <v>27</v>
      </c>
      <c r="K174" s="64" t="s">
        <v>315</v>
      </c>
      <c r="L174" s="64" t="s">
        <v>99</v>
      </c>
      <c r="M174" s="510"/>
    </row>
    <row r="175" spans="1:13" ht="64.150000000000006" customHeight="1" thickBot="1">
      <c r="A175" s="515"/>
      <c r="B175" s="536"/>
      <c r="C175" s="536"/>
      <c r="D175" s="64" t="s">
        <v>316</v>
      </c>
      <c r="E175" s="450" t="s">
        <v>27</v>
      </c>
      <c r="F175" s="450" t="s">
        <v>27</v>
      </c>
      <c r="G175" s="450" t="s">
        <v>27</v>
      </c>
      <c r="H175" s="450" t="s">
        <v>27</v>
      </c>
      <c r="I175" s="450" t="s">
        <v>27</v>
      </c>
      <c r="J175" s="450" t="s">
        <v>27</v>
      </c>
      <c r="K175" s="402" t="s">
        <v>317</v>
      </c>
      <c r="L175" s="428"/>
      <c r="M175" s="510"/>
    </row>
    <row r="176" spans="1:13" ht="17.45" customHeight="1" thickBot="1">
      <c r="A176" s="515"/>
      <c r="B176" s="536"/>
      <c r="C176" s="536"/>
      <c r="D176" s="540" t="s">
        <v>46</v>
      </c>
      <c r="E176" s="540"/>
      <c r="F176" s="540"/>
      <c r="G176" s="540"/>
      <c r="H176" s="540"/>
      <c r="I176" s="540"/>
      <c r="J176" s="540"/>
      <c r="K176" s="540"/>
      <c r="L176" s="541"/>
      <c r="M176" s="510"/>
    </row>
    <row r="177" spans="1:13" ht="39" customHeight="1" thickBot="1">
      <c r="A177" s="515"/>
      <c r="B177" s="543"/>
      <c r="C177" s="543"/>
      <c r="D177" s="533" t="s">
        <v>318</v>
      </c>
      <c r="E177" s="533"/>
      <c r="F177" s="533"/>
      <c r="G177" s="533"/>
      <c r="H177" s="533"/>
      <c r="I177" s="533"/>
      <c r="J177" s="533"/>
      <c r="K177" s="533"/>
      <c r="L177" s="534"/>
      <c r="M177" s="510"/>
    </row>
    <row r="178" spans="1:13" ht="13.5" thickBot="1">
      <c r="A178" s="515"/>
      <c r="B178" s="17" t="s">
        <v>319</v>
      </c>
      <c r="C178" s="17"/>
      <c r="D178" s="17"/>
      <c r="E178" s="18" t="s">
        <v>41</v>
      </c>
      <c r="F178" s="18" t="s">
        <v>320</v>
      </c>
      <c r="G178" s="18" t="s">
        <v>321</v>
      </c>
      <c r="H178" s="18" t="s">
        <v>322</v>
      </c>
      <c r="I178" s="18" t="s">
        <v>323</v>
      </c>
      <c r="J178" s="18" t="s">
        <v>324</v>
      </c>
      <c r="K178" s="18" t="s">
        <v>325</v>
      </c>
      <c r="L178" s="18" t="s">
        <v>13</v>
      </c>
      <c r="M178" s="510"/>
    </row>
    <row r="179" spans="1:13" ht="63" hidden="1" customHeight="1" thickBot="1">
      <c r="A179" s="515"/>
      <c r="B179" s="412" t="s">
        <v>326</v>
      </c>
      <c r="C179" s="441"/>
      <c r="D179" s="442" t="s">
        <v>90</v>
      </c>
      <c r="E179" s="320" t="s">
        <v>143</v>
      </c>
      <c r="F179" s="307" t="s">
        <v>120</v>
      </c>
      <c r="G179" s="321" t="s">
        <v>280</v>
      </c>
      <c r="H179" s="321" t="s">
        <v>327</v>
      </c>
      <c r="I179" s="320" t="s">
        <v>328</v>
      </c>
      <c r="J179" s="320" t="s">
        <v>329</v>
      </c>
      <c r="K179" s="320" t="s">
        <v>330</v>
      </c>
      <c r="L179" s="320" t="s">
        <v>331</v>
      </c>
      <c r="M179" s="510"/>
    </row>
    <row r="180" spans="1:13" ht="50.45" hidden="1" customHeight="1" thickBot="1">
      <c r="A180" s="515"/>
      <c r="B180" s="387"/>
      <c r="C180" s="387"/>
      <c r="D180" s="408" t="s">
        <v>64</v>
      </c>
      <c r="E180" s="445"/>
      <c r="F180" s="321"/>
      <c r="G180" s="445"/>
      <c r="H180" s="321" t="s">
        <v>332</v>
      </c>
      <c r="I180" s="321"/>
      <c r="J180" s="321"/>
      <c r="K180" s="321"/>
      <c r="L180" s="321"/>
      <c r="M180" s="510"/>
    </row>
    <row r="181" spans="1:13" ht="13.5" hidden="1" customHeight="1" thickBot="1">
      <c r="A181" s="515"/>
      <c r="B181" s="387"/>
      <c r="C181" s="468"/>
      <c r="D181" s="526" t="s">
        <v>31</v>
      </c>
      <c r="E181" s="527"/>
      <c r="F181" s="527"/>
      <c r="G181" s="527"/>
      <c r="H181" s="527"/>
      <c r="I181" s="527"/>
      <c r="J181" s="527"/>
      <c r="K181" s="527"/>
      <c r="L181" s="528"/>
      <c r="M181" s="510"/>
    </row>
    <row r="182" spans="1:13" ht="12.95" hidden="1" customHeight="1" thickBot="1">
      <c r="A182" s="515"/>
      <c r="B182" s="390"/>
      <c r="C182" s="439"/>
      <c r="D182" s="529" t="s">
        <v>333</v>
      </c>
      <c r="E182" s="530"/>
      <c r="F182" s="530"/>
      <c r="G182" s="530"/>
      <c r="H182" s="530"/>
      <c r="I182" s="530"/>
      <c r="J182" s="530"/>
      <c r="K182" s="530"/>
      <c r="L182" s="531"/>
      <c r="M182" s="510"/>
    </row>
    <row r="183" spans="1:13" ht="25.5" thickBot="1">
      <c r="A183" s="515"/>
      <c r="B183" s="521" t="s">
        <v>334</v>
      </c>
      <c r="C183" s="521" t="s">
        <v>335</v>
      </c>
      <c r="D183" s="64" t="s">
        <v>262</v>
      </c>
      <c r="E183" s="450" t="s">
        <v>27</v>
      </c>
      <c r="F183" s="450" t="s">
        <v>27</v>
      </c>
      <c r="G183" s="450" t="s">
        <v>27</v>
      </c>
      <c r="H183" s="450" t="s">
        <v>27</v>
      </c>
      <c r="I183" s="450" t="s">
        <v>27</v>
      </c>
      <c r="J183" s="450" t="s">
        <v>27</v>
      </c>
      <c r="K183" s="64" t="s">
        <v>336</v>
      </c>
      <c r="L183" s="64" t="s">
        <v>99</v>
      </c>
      <c r="M183" s="510"/>
    </row>
    <row r="184" spans="1:13" ht="31.5" customHeight="1" thickBot="1">
      <c r="A184" s="515"/>
      <c r="B184" s="522"/>
      <c r="C184" s="532"/>
      <c r="D184" s="64" t="s">
        <v>316</v>
      </c>
      <c r="E184" s="450" t="s">
        <v>27</v>
      </c>
      <c r="F184" s="450" t="s">
        <v>27</v>
      </c>
      <c r="G184" s="450" t="s">
        <v>27</v>
      </c>
      <c r="H184" s="450" t="s">
        <v>27</v>
      </c>
      <c r="I184" s="450" t="s">
        <v>27</v>
      </c>
      <c r="J184" s="450" t="s">
        <v>27</v>
      </c>
      <c r="K184" s="64" t="s">
        <v>99</v>
      </c>
      <c r="L184" s="64"/>
      <c r="M184" s="510"/>
    </row>
    <row r="185" spans="1:13" ht="34.5" customHeight="1" thickBot="1">
      <c r="A185" s="515"/>
      <c r="B185" s="522"/>
      <c r="C185" s="532"/>
      <c r="D185" s="477" t="s">
        <v>46</v>
      </c>
      <c r="E185" s="539" t="s">
        <v>337</v>
      </c>
      <c r="F185" s="550"/>
      <c r="G185" s="550"/>
      <c r="H185" s="550"/>
      <c r="I185" s="550"/>
      <c r="J185" s="550"/>
      <c r="K185" s="550"/>
      <c r="L185" s="551"/>
      <c r="M185" s="510"/>
    </row>
    <row r="186" spans="1:13" ht="13.5" thickBot="1">
      <c r="A186" s="24" t="s">
        <v>170</v>
      </c>
      <c r="B186" s="15" t="s">
        <v>338</v>
      </c>
      <c r="C186" s="15"/>
      <c r="D186" s="17"/>
      <c r="E186" s="18" t="s">
        <v>41</v>
      </c>
      <c r="F186" s="18" t="s">
        <v>320</v>
      </c>
      <c r="G186" s="18" t="s">
        <v>321</v>
      </c>
      <c r="H186" s="18" t="s">
        <v>322</v>
      </c>
      <c r="I186" s="18" t="s">
        <v>323</v>
      </c>
      <c r="J186" s="18" t="s">
        <v>324</v>
      </c>
      <c r="K186" s="18" t="s">
        <v>325</v>
      </c>
      <c r="L186" s="18" t="s">
        <v>13</v>
      </c>
      <c r="M186" s="510"/>
    </row>
    <row r="187" spans="1:13" ht="138" hidden="1" thickBot="1">
      <c r="A187" s="33">
        <v>0.2</v>
      </c>
      <c r="B187" s="412" t="s">
        <v>339</v>
      </c>
      <c r="C187" s="385"/>
      <c r="D187" s="455" t="s">
        <v>90</v>
      </c>
      <c r="E187" s="456"/>
      <c r="F187" s="307" t="s">
        <v>120</v>
      </c>
      <c r="G187" s="320" t="s">
        <v>340</v>
      </c>
      <c r="H187" s="320" t="s">
        <v>341</v>
      </c>
      <c r="I187" s="320" t="s">
        <v>342</v>
      </c>
      <c r="J187" s="320" t="s">
        <v>343</v>
      </c>
      <c r="K187" s="320" t="s">
        <v>344</v>
      </c>
      <c r="L187" s="320" t="s">
        <v>345</v>
      </c>
      <c r="M187" s="510"/>
    </row>
    <row r="188" spans="1:13" ht="138" hidden="1" thickBot="1">
      <c r="A188" s="34"/>
      <c r="B188" s="387"/>
      <c r="C188" s="387"/>
      <c r="D188" s="408" t="s">
        <v>64</v>
      </c>
      <c r="E188" s="321"/>
      <c r="F188" s="321"/>
      <c r="G188" s="321" t="s">
        <v>346</v>
      </c>
      <c r="H188" s="321" t="s">
        <v>347</v>
      </c>
      <c r="I188" s="321"/>
      <c r="J188" s="321"/>
      <c r="K188" s="321"/>
      <c r="L188" s="321"/>
      <c r="M188" s="510"/>
    </row>
    <row r="189" spans="1:13" ht="13.5" hidden="1" thickBot="1">
      <c r="A189" s="34"/>
      <c r="B189" s="387"/>
      <c r="C189" s="468"/>
      <c r="D189" s="526" t="s">
        <v>46</v>
      </c>
      <c r="E189" s="527"/>
      <c r="F189" s="527"/>
      <c r="G189" s="527"/>
      <c r="H189" s="527"/>
      <c r="I189" s="527"/>
      <c r="J189" s="527"/>
      <c r="K189" s="527"/>
      <c r="L189" s="528"/>
      <c r="M189" s="510"/>
    </row>
    <row r="190" spans="1:13" ht="12.95" hidden="1" thickBot="1">
      <c r="A190" s="37"/>
      <c r="B190" s="390"/>
      <c r="C190" s="439"/>
      <c r="D190" s="529" t="s">
        <v>348</v>
      </c>
      <c r="E190" s="530"/>
      <c r="F190" s="530"/>
      <c r="G190" s="530"/>
      <c r="H190" s="530"/>
      <c r="I190" s="530"/>
      <c r="J190" s="530"/>
      <c r="K190" s="530"/>
      <c r="L190" s="531"/>
      <c r="M190" s="511"/>
    </row>
    <row r="191" spans="1:13" ht="75.599999999999994" thickBot="1">
      <c r="A191" s="34"/>
      <c r="B191" s="521" t="s">
        <v>349</v>
      </c>
      <c r="C191" s="509" t="s">
        <v>350</v>
      </c>
      <c r="D191" s="64" t="s">
        <v>262</v>
      </c>
      <c r="E191" s="450" t="s">
        <v>27</v>
      </c>
      <c r="F191" s="450" t="s">
        <v>27</v>
      </c>
      <c r="G191" s="450" t="s">
        <v>27</v>
      </c>
      <c r="H191" s="450" t="s">
        <v>27</v>
      </c>
      <c r="I191" s="450" t="s">
        <v>27</v>
      </c>
      <c r="J191" s="450" t="s">
        <v>27</v>
      </c>
      <c r="K191" s="469" t="s">
        <v>351</v>
      </c>
      <c r="L191" s="493" t="s">
        <v>352</v>
      </c>
      <c r="M191" s="286"/>
    </row>
    <row r="192" spans="1:13" ht="150.6" thickBot="1">
      <c r="A192" s="34"/>
      <c r="B192" s="522"/>
      <c r="C192" s="510"/>
      <c r="D192" s="64" t="s">
        <v>316</v>
      </c>
      <c r="E192" s="450" t="s">
        <v>27</v>
      </c>
      <c r="F192" s="450" t="s">
        <v>27</v>
      </c>
      <c r="G192" s="450" t="s">
        <v>27</v>
      </c>
      <c r="H192" s="450" t="s">
        <v>27</v>
      </c>
      <c r="I192" s="450" t="s">
        <v>27</v>
      </c>
      <c r="J192" s="450" t="s">
        <v>27</v>
      </c>
      <c r="K192" s="469" t="s">
        <v>353</v>
      </c>
      <c r="L192" s="64"/>
      <c r="M192" s="286"/>
    </row>
    <row r="193" spans="1:13" ht="13.5" thickBot="1">
      <c r="A193" s="34"/>
      <c r="B193" s="522"/>
      <c r="C193" s="510"/>
      <c r="D193" s="477" t="s">
        <v>46</v>
      </c>
      <c r="E193" s="525" t="s">
        <v>354</v>
      </c>
      <c r="F193" s="533"/>
      <c r="G193" s="533"/>
      <c r="H193" s="533"/>
      <c r="I193" s="533"/>
      <c r="J193" s="533"/>
      <c r="K193" s="533"/>
      <c r="L193" s="534"/>
      <c r="M193" s="286"/>
    </row>
    <row r="194" spans="1:13" ht="13.5" thickBot="1">
      <c r="A194" s="24" t="s">
        <v>355</v>
      </c>
      <c r="B194" s="25" t="s">
        <v>356</v>
      </c>
      <c r="C194" s="25"/>
      <c r="D194" s="25"/>
      <c r="E194" s="26" t="s">
        <v>41</v>
      </c>
      <c r="F194" s="52" t="s">
        <v>320</v>
      </c>
      <c r="G194" s="52" t="s">
        <v>321</v>
      </c>
      <c r="H194" s="52" t="s">
        <v>322</v>
      </c>
      <c r="I194" s="52" t="s">
        <v>323</v>
      </c>
      <c r="J194" s="52" t="s">
        <v>324</v>
      </c>
      <c r="K194" s="52" t="s">
        <v>325</v>
      </c>
      <c r="L194" s="52" t="s">
        <v>13</v>
      </c>
      <c r="M194" s="27" t="s">
        <v>139</v>
      </c>
    </row>
    <row r="195" spans="1:13" ht="200.45" thickBot="1">
      <c r="A195" s="519" t="s">
        <v>357</v>
      </c>
      <c r="B195" s="521" t="s">
        <v>358</v>
      </c>
      <c r="C195" s="521" t="s">
        <v>359</v>
      </c>
      <c r="D195" s="50" t="s">
        <v>262</v>
      </c>
      <c r="E195" s="47" t="s">
        <v>360</v>
      </c>
      <c r="F195" s="110" t="s">
        <v>120</v>
      </c>
      <c r="G195" s="111" t="s">
        <v>361</v>
      </c>
      <c r="H195" s="109" t="s">
        <v>362</v>
      </c>
      <c r="I195" s="109" t="s">
        <v>363</v>
      </c>
      <c r="J195" s="109" t="s">
        <v>364</v>
      </c>
      <c r="K195" s="47" t="s">
        <v>365</v>
      </c>
      <c r="L195" s="69">
        <v>1</v>
      </c>
      <c r="M195" s="470"/>
    </row>
    <row r="196" spans="1:13" ht="75.599999999999994" thickBot="1">
      <c r="A196" s="520"/>
      <c r="B196" s="522"/>
      <c r="C196" s="522"/>
      <c r="D196" s="50" t="s">
        <v>316</v>
      </c>
      <c r="E196" s="65"/>
      <c r="F196" s="57"/>
      <c r="G196" s="111" t="s">
        <v>366</v>
      </c>
      <c r="H196" s="111" t="s">
        <v>367</v>
      </c>
      <c r="I196" s="111"/>
      <c r="J196" s="111"/>
      <c r="K196" s="491" t="s">
        <v>368</v>
      </c>
      <c r="L196" s="111"/>
      <c r="M196" s="470"/>
    </row>
    <row r="197" spans="1:13" ht="13.5" thickBot="1">
      <c r="A197" s="520"/>
      <c r="B197" s="522"/>
      <c r="C197" s="522"/>
      <c r="D197" s="316" t="s">
        <v>46</v>
      </c>
      <c r="E197" s="477" t="s">
        <v>369</v>
      </c>
      <c r="F197" s="477"/>
      <c r="G197" s="477"/>
      <c r="H197" s="477"/>
      <c r="I197" s="477"/>
      <c r="J197" s="477"/>
      <c r="K197" s="477"/>
      <c r="L197" s="268"/>
      <c r="M197" s="470"/>
    </row>
    <row r="198" spans="1:13" ht="13.5" thickBot="1">
      <c r="A198" s="520"/>
      <c r="B198" s="15" t="s">
        <v>370</v>
      </c>
      <c r="C198" s="25"/>
      <c r="D198" s="17"/>
      <c r="E198" s="18" t="s">
        <v>41</v>
      </c>
      <c r="F198" s="52" t="s">
        <v>320</v>
      </c>
      <c r="G198" s="52" t="s">
        <v>321</v>
      </c>
      <c r="H198" s="52" t="s">
        <v>322</v>
      </c>
      <c r="I198" s="52" t="s">
        <v>323</v>
      </c>
      <c r="J198" s="52" t="s">
        <v>324</v>
      </c>
      <c r="K198" s="52" t="s">
        <v>325</v>
      </c>
      <c r="L198" s="52" t="s">
        <v>13</v>
      </c>
      <c r="M198" s="510" t="s">
        <v>371</v>
      </c>
    </row>
    <row r="199" spans="1:13" ht="148.15" customHeight="1" thickBot="1">
      <c r="A199" s="520"/>
      <c r="B199" s="535" t="s">
        <v>372</v>
      </c>
      <c r="C199" s="537" t="s">
        <v>373</v>
      </c>
      <c r="D199" s="50" t="s">
        <v>262</v>
      </c>
      <c r="E199" s="450" t="s">
        <v>27</v>
      </c>
      <c r="F199" s="450" t="s">
        <v>27</v>
      </c>
      <c r="G199" s="450" t="s">
        <v>27</v>
      </c>
      <c r="H199" s="450" t="s">
        <v>27</v>
      </c>
      <c r="I199" s="450" t="s">
        <v>27</v>
      </c>
      <c r="J199" s="450" t="s">
        <v>27</v>
      </c>
      <c r="K199" s="402" t="s">
        <v>374</v>
      </c>
      <c r="L199" s="64" t="s">
        <v>99</v>
      </c>
      <c r="M199" s="510"/>
    </row>
    <row r="200" spans="1:13" ht="45.75" customHeight="1" thickBot="1">
      <c r="A200" s="24" t="s">
        <v>375</v>
      </c>
      <c r="B200" s="536"/>
      <c r="C200" s="538"/>
      <c r="D200" s="50" t="s">
        <v>316</v>
      </c>
      <c r="E200" s="450" t="s">
        <v>27</v>
      </c>
      <c r="F200" s="450" t="s">
        <v>27</v>
      </c>
      <c r="G200" s="450" t="s">
        <v>27</v>
      </c>
      <c r="H200" s="450" t="s">
        <v>27</v>
      </c>
      <c r="I200" s="450" t="s">
        <v>27</v>
      </c>
      <c r="J200" s="450" t="s">
        <v>27</v>
      </c>
      <c r="K200" s="402" t="s">
        <v>376</v>
      </c>
      <c r="L200" s="64"/>
      <c r="M200" s="510"/>
    </row>
    <row r="201" spans="1:13" ht="15.75" customHeight="1" thickBot="1">
      <c r="A201" s="33">
        <v>0.1</v>
      </c>
      <c r="B201" s="536"/>
      <c r="C201" s="538"/>
      <c r="D201" s="294" t="s">
        <v>46</v>
      </c>
      <c r="E201" s="523" t="s">
        <v>377</v>
      </c>
      <c r="F201" s="523"/>
      <c r="G201" s="523"/>
      <c r="H201" s="523"/>
      <c r="I201" s="523"/>
      <c r="J201" s="523"/>
      <c r="K201" s="523"/>
      <c r="L201" s="524"/>
      <c r="M201" s="510"/>
    </row>
    <row r="202" spans="1:13" ht="13.5" thickBot="1">
      <c r="B202" s="328" t="s">
        <v>378</v>
      </c>
      <c r="C202" s="25"/>
      <c r="D202" s="25"/>
      <c r="E202" s="26" t="s">
        <v>41</v>
      </c>
      <c r="F202" s="52" t="s">
        <v>320</v>
      </c>
      <c r="G202" s="52" t="s">
        <v>321</v>
      </c>
      <c r="H202" s="52" t="s">
        <v>322</v>
      </c>
      <c r="I202" s="52" t="s">
        <v>323</v>
      </c>
      <c r="J202" s="52" t="s">
        <v>324</v>
      </c>
      <c r="K202" s="52" t="s">
        <v>325</v>
      </c>
      <c r="L202" s="52" t="s">
        <v>13</v>
      </c>
      <c r="M202" s="27" t="s">
        <v>139</v>
      </c>
    </row>
    <row r="203" spans="1:13" ht="75.599999999999994" thickBot="1">
      <c r="B203" s="522" t="s">
        <v>379</v>
      </c>
      <c r="C203" s="481" t="s">
        <v>380</v>
      </c>
      <c r="D203" s="50" t="s">
        <v>262</v>
      </c>
      <c r="E203" s="47"/>
      <c r="F203" s="110" t="s">
        <v>120</v>
      </c>
      <c r="G203" s="111" t="s">
        <v>120</v>
      </c>
      <c r="H203" s="109" t="s">
        <v>120</v>
      </c>
      <c r="I203" s="109" t="s">
        <v>381</v>
      </c>
      <c r="J203" s="109" t="s">
        <v>120</v>
      </c>
      <c r="K203" s="47" t="s">
        <v>382</v>
      </c>
      <c r="L203" s="69" t="s">
        <v>383</v>
      </c>
      <c r="M203" s="470"/>
    </row>
    <row r="204" spans="1:13" ht="63.6" customHeight="1" thickBot="1">
      <c r="B204" s="522"/>
      <c r="C204" s="482"/>
      <c r="D204" s="50" t="s">
        <v>316</v>
      </c>
      <c r="E204" s="65"/>
      <c r="F204" s="57"/>
      <c r="G204" s="111"/>
      <c r="H204" s="111"/>
      <c r="I204" s="111"/>
      <c r="J204" s="111"/>
      <c r="K204" s="491" t="s">
        <v>384</v>
      </c>
      <c r="L204" s="56"/>
      <c r="M204" s="470"/>
    </row>
    <row r="205" spans="1:13" ht="11.25" customHeight="1" thickBot="1">
      <c r="B205" s="522"/>
      <c r="C205" s="482"/>
      <c r="D205" s="476" t="s">
        <v>46</v>
      </c>
      <c r="E205" s="525" t="s">
        <v>385</v>
      </c>
      <c r="F205" s="523"/>
      <c r="G205" s="523"/>
      <c r="H205" s="523"/>
      <c r="I205" s="523"/>
      <c r="J205" s="523"/>
      <c r="K205" s="523"/>
      <c r="L205" s="524"/>
      <c r="M205" s="470"/>
    </row>
    <row r="206" spans="1:13" ht="13.5" thickBot="1">
      <c r="A206" s="517" t="s">
        <v>386</v>
      </c>
      <c r="B206" s="28" t="s">
        <v>387</v>
      </c>
      <c r="C206" s="28"/>
      <c r="D206" s="28"/>
      <c r="E206" s="28" t="s">
        <v>388</v>
      </c>
      <c r="F206" s="28" t="s">
        <v>389</v>
      </c>
      <c r="G206" s="28"/>
      <c r="H206" s="28"/>
      <c r="I206" s="28"/>
      <c r="J206" s="28"/>
      <c r="K206" s="28" t="s">
        <v>390</v>
      </c>
      <c r="L206" s="471" t="s">
        <v>391</v>
      </c>
    </row>
    <row r="207" spans="1:13" s="12" customFormat="1" ht="13.5" thickBot="1">
      <c r="A207" s="518"/>
      <c r="B207" s="29"/>
      <c r="C207" s="29"/>
      <c r="D207" s="29"/>
      <c r="E207" s="29"/>
      <c r="F207" s="29"/>
      <c r="G207" s="29"/>
      <c r="H207" s="29"/>
      <c r="I207" s="29"/>
      <c r="J207" s="29"/>
      <c r="K207" s="29"/>
      <c r="L207" s="267"/>
      <c r="M207" s="70"/>
    </row>
    <row r="208" spans="1:13" s="12" customFormat="1" ht="13.5" thickBot="1">
      <c r="A208" s="517" t="s">
        <v>392</v>
      </c>
      <c r="B208" s="28" t="s">
        <v>393</v>
      </c>
      <c r="C208" s="28"/>
      <c r="D208" s="30"/>
      <c r="E208" s="472"/>
      <c r="F208" s="473"/>
      <c r="G208" s="473"/>
      <c r="H208" s="473"/>
      <c r="I208" s="473"/>
      <c r="J208" s="473"/>
      <c r="K208" s="473"/>
      <c r="L208" s="473"/>
      <c r="M208" s="70"/>
    </row>
    <row r="209" spans="1:13" s="12" customFormat="1" ht="13.5" thickBot="1">
      <c r="A209" s="518"/>
      <c r="B209" s="29"/>
      <c r="C209" s="31"/>
      <c r="D209" s="31"/>
      <c r="E209" s="474"/>
      <c r="F209" s="475"/>
      <c r="G209" s="475"/>
      <c r="H209" s="475"/>
      <c r="I209" s="475"/>
      <c r="J209" s="475"/>
      <c r="K209" s="475"/>
      <c r="L209" s="475"/>
      <c r="M209" s="70"/>
    </row>
    <row r="210" spans="1:13" s="12" customFormat="1">
      <c r="A210"/>
      <c r="B210" s="59"/>
      <c r="C210" s="59"/>
      <c r="D210" s="59"/>
      <c r="E210" s="59"/>
      <c r="F210" s="59"/>
      <c r="G210" s="59"/>
      <c r="H210" s="59"/>
      <c r="I210" s="59"/>
      <c r="J210" s="59"/>
      <c r="K210" s="59"/>
      <c r="L210" s="59"/>
      <c r="M210" s="70"/>
    </row>
    <row r="211" spans="1:13" s="12" customFormat="1" ht="12.95" thickBot="1">
      <c r="A211"/>
      <c r="B211" s="59"/>
      <c r="C211" s="59"/>
      <c r="D211" s="59"/>
      <c r="E211" s="59"/>
      <c r="F211" s="59"/>
      <c r="G211" s="59"/>
      <c r="H211" s="59"/>
      <c r="I211" s="59"/>
      <c r="J211" s="59"/>
      <c r="K211" s="59"/>
      <c r="L211" s="59"/>
      <c r="M211" s="70"/>
    </row>
    <row r="212" spans="1:13" s="12" customFormat="1" ht="13.5" thickBot="1">
      <c r="A212" s="39" t="s">
        <v>394</v>
      </c>
      <c r="B212" s="40" t="s">
        <v>395</v>
      </c>
      <c r="C212" s="372"/>
      <c r="D212" s="70"/>
      <c r="E212" s="70"/>
      <c r="F212" s="70"/>
      <c r="G212" s="70"/>
      <c r="H212" s="70"/>
      <c r="I212" s="70"/>
      <c r="J212" s="70"/>
      <c r="K212" s="70"/>
      <c r="L212" s="70"/>
      <c r="M212" s="70"/>
    </row>
    <row r="213" spans="1:13" s="12" customFormat="1" ht="25.5" thickBot="1">
      <c r="A213" s="41" t="s">
        <v>396</v>
      </c>
      <c r="B213" s="42"/>
      <c r="C213" s="372"/>
      <c r="D213" s="70"/>
      <c r="E213" s="70"/>
      <c r="F213" s="70"/>
      <c r="G213" s="70"/>
      <c r="H213" s="70"/>
      <c r="I213" s="70"/>
      <c r="J213" s="70"/>
      <c r="K213" s="70"/>
      <c r="L213" s="70"/>
      <c r="M213" s="70"/>
    </row>
    <row r="214" spans="1:13" s="12" customFormat="1">
      <c r="A214" s="514" t="s">
        <v>397</v>
      </c>
      <c r="B214" s="509" t="s">
        <v>398</v>
      </c>
      <c r="C214" s="81"/>
      <c r="D214" s="70"/>
      <c r="E214" s="70"/>
      <c r="F214" s="70"/>
      <c r="G214" s="70"/>
      <c r="H214" s="70"/>
      <c r="I214" s="70"/>
      <c r="J214" s="70"/>
      <c r="K214" s="70"/>
      <c r="L214" s="70"/>
      <c r="M214" s="70"/>
    </row>
    <row r="215" spans="1:13" s="12" customFormat="1">
      <c r="A215" s="515"/>
      <c r="B215" s="510"/>
      <c r="C215" s="81"/>
      <c r="D215" s="70"/>
      <c r="E215" s="70"/>
      <c r="F215" s="70"/>
      <c r="G215" s="70"/>
      <c r="H215" s="70"/>
      <c r="I215" s="70"/>
      <c r="J215" s="70"/>
      <c r="K215" s="70"/>
      <c r="L215" s="70"/>
      <c r="M215" s="70"/>
    </row>
    <row r="216" spans="1:13" s="12" customFormat="1">
      <c r="A216" s="515"/>
      <c r="B216" s="510"/>
      <c r="C216" s="81"/>
      <c r="D216" s="70"/>
      <c r="E216" s="70"/>
      <c r="F216" s="70"/>
      <c r="G216" s="70"/>
      <c r="H216" s="70"/>
      <c r="I216" s="70"/>
      <c r="J216" s="70"/>
      <c r="K216" s="70"/>
      <c r="L216" s="70"/>
      <c r="M216" s="70"/>
    </row>
    <row r="217" spans="1:13" s="12" customFormat="1">
      <c r="A217" s="515"/>
      <c r="B217" s="510"/>
      <c r="C217" s="81"/>
      <c r="D217" s="70"/>
      <c r="E217" s="70"/>
      <c r="F217" s="70"/>
      <c r="G217" s="70"/>
      <c r="H217" s="70"/>
      <c r="I217" s="70"/>
      <c r="J217" s="70"/>
      <c r="K217" s="70"/>
      <c r="L217" s="70"/>
      <c r="M217" s="70"/>
    </row>
    <row r="218" spans="1:13" s="12" customFormat="1">
      <c r="A218" s="515"/>
      <c r="B218" s="510"/>
      <c r="C218" s="81"/>
      <c r="D218" s="70"/>
      <c r="E218" s="70"/>
      <c r="F218" s="70"/>
      <c r="G218" s="70"/>
      <c r="H218" s="70"/>
      <c r="I218" s="70"/>
      <c r="J218" s="70"/>
      <c r="K218" s="70"/>
      <c r="L218" s="70"/>
      <c r="M218" s="70"/>
    </row>
    <row r="219" spans="1:13" s="12" customFormat="1">
      <c r="A219" s="515"/>
      <c r="B219" s="510"/>
      <c r="C219" s="81"/>
      <c r="D219" s="70"/>
      <c r="E219" s="70"/>
      <c r="F219" s="70"/>
      <c r="G219" s="70"/>
      <c r="H219" s="70"/>
      <c r="I219" s="70"/>
      <c r="J219" s="70"/>
      <c r="K219" s="70"/>
      <c r="L219" s="70"/>
      <c r="M219" s="70"/>
    </row>
    <row r="220" spans="1:13" s="12" customFormat="1">
      <c r="A220" s="515"/>
      <c r="B220" s="510"/>
      <c r="C220" s="81"/>
      <c r="D220" s="70"/>
      <c r="E220" s="70"/>
      <c r="F220" s="70"/>
      <c r="G220" s="70"/>
      <c r="H220" s="70"/>
      <c r="I220" s="70"/>
      <c r="J220" s="70"/>
      <c r="K220" s="70"/>
      <c r="L220" s="70"/>
      <c r="M220" s="70"/>
    </row>
    <row r="221" spans="1:13" s="12" customFormat="1">
      <c r="A221" s="515"/>
      <c r="B221" s="510"/>
      <c r="C221" s="81"/>
      <c r="D221" s="70"/>
      <c r="E221" s="70"/>
      <c r="F221" s="70"/>
      <c r="G221" s="70"/>
      <c r="H221" s="70"/>
      <c r="I221" s="70"/>
      <c r="J221" s="70"/>
      <c r="K221" s="70"/>
      <c r="L221" s="70"/>
      <c r="M221" s="70"/>
    </row>
    <row r="222" spans="1:13" s="12" customFormat="1" ht="12.95" thickBot="1">
      <c r="A222" s="516"/>
      <c r="B222" s="510"/>
      <c r="C222" s="81"/>
      <c r="D222" s="70"/>
      <c r="E222" s="70"/>
      <c r="F222" s="70"/>
      <c r="G222" s="70"/>
      <c r="H222" s="70"/>
      <c r="I222" s="70"/>
      <c r="J222" s="70"/>
      <c r="K222" s="70"/>
      <c r="L222" s="70"/>
      <c r="M222" s="70"/>
    </row>
    <row r="223" spans="1:13" s="12" customFormat="1" ht="13.5" thickBot="1">
      <c r="A223" s="43" t="s">
        <v>399</v>
      </c>
      <c r="B223" s="510"/>
      <c r="C223" s="81"/>
      <c r="D223" s="70"/>
      <c r="E223" s="70"/>
      <c r="F223" s="70"/>
      <c r="G223" s="70"/>
      <c r="H223" s="70"/>
      <c r="I223" s="70"/>
      <c r="J223" s="70"/>
      <c r="K223" s="70"/>
      <c r="L223" s="70"/>
      <c r="M223" s="70"/>
    </row>
    <row r="224" spans="1:13" s="12" customFormat="1">
      <c r="A224" s="44">
        <v>0.2</v>
      </c>
      <c r="B224" s="510"/>
      <c r="C224" s="81"/>
      <c r="D224" s="70"/>
      <c r="E224" s="70"/>
      <c r="F224" s="70"/>
      <c r="G224" s="70"/>
      <c r="H224" s="70"/>
      <c r="I224" s="70"/>
      <c r="J224" s="70"/>
      <c r="K224" s="70"/>
      <c r="L224" s="70"/>
      <c r="M224" s="70"/>
    </row>
    <row r="225" spans="1:13" s="12" customFormat="1" ht="12.95" thickBot="1">
      <c r="A225" s="45"/>
      <c r="B225" s="511"/>
      <c r="C225" s="81"/>
      <c r="D225" s="70"/>
      <c r="E225" s="70"/>
      <c r="F225" s="70"/>
      <c r="G225" s="70"/>
      <c r="H225" s="70"/>
      <c r="I225" s="70"/>
      <c r="J225" s="70"/>
      <c r="K225" s="70"/>
      <c r="L225" s="70"/>
      <c r="M225" s="70"/>
    </row>
    <row r="226" spans="1:13" s="12" customFormat="1">
      <c r="A226" s="512" t="s">
        <v>386</v>
      </c>
      <c r="B226" s="70"/>
      <c r="C226" s="70"/>
      <c r="D226" s="70"/>
      <c r="E226" s="70"/>
      <c r="F226" s="70"/>
      <c r="G226" s="70"/>
      <c r="H226" s="70"/>
      <c r="I226" s="70"/>
      <c r="J226" s="70"/>
      <c r="K226" s="70"/>
      <c r="L226" s="70"/>
      <c r="M226" s="70"/>
    </row>
    <row r="227" spans="1:13" s="12" customFormat="1" ht="12.95" thickBot="1">
      <c r="A227" s="513"/>
      <c r="B227" s="70"/>
      <c r="C227" s="70"/>
      <c r="D227" s="70"/>
      <c r="E227" s="70"/>
      <c r="F227" s="70"/>
      <c r="G227" s="70"/>
      <c r="H227" s="70"/>
      <c r="I227" s="70"/>
      <c r="J227" s="70"/>
      <c r="K227" s="70"/>
      <c r="L227" s="70"/>
      <c r="M227" s="70"/>
    </row>
    <row r="228" spans="1:13" s="12" customFormat="1">
      <c r="A228" s="512" t="s">
        <v>392</v>
      </c>
      <c r="B228" s="70"/>
      <c r="C228" s="70"/>
      <c r="D228" s="70"/>
      <c r="E228" s="70"/>
      <c r="F228" s="70"/>
      <c r="G228" s="70"/>
      <c r="H228" s="70"/>
      <c r="I228" s="70"/>
      <c r="J228" s="70"/>
      <c r="K228" s="70"/>
      <c r="L228" s="70"/>
      <c r="M228" s="70"/>
    </row>
    <row r="229" spans="1:13" s="12" customFormat="1" ht="12.95" thickBot="1">
      <c r="A229" s="513"/>
      <c r="B229" s="70"/>
      <c r="C229" s="70"/>
      <c r="D229" s="70"/>
      <c r="E229" s="70"/>
      <c r="F229" s="70"/>
      <c r="G229" s="70"/>
      <c r="H229" s="70"/>
      <c r="I229" s="70"/>
      <c r="J229" s="70"/>
      <c r="K229" s="70"/>
      <c r="L229" s="70"/>
      <c r="M229" s="70"/>
    </row>
    <row r="230" spans="1:13" s="12" customFormat="1">
      <c r="B230" s="70"/>
      <c r="C230" s="70"/>
      <c r="D230" s="70"/>
      <c r="E230" s="70"/>
      <c r="F230" s="70"/>
      <c r="G230" s="70"/>
      <c r="H230" s="70"/>
      <c r="I230" s="70"/>
      <c r="J230" s="70"/>
      <c r="K230" s="70"/>
      <c r="L230" s="70"/>
      <c r="M230" s="70"/>
    </row>
    <row r="231" spans="1:13" s="12" customFormat="1" ht="12.95" thickBot="1">
      <c r="B231" s="70"/>
      <c r="C231" s="70"/>
      <c r="D231" s="70"/>
      <c r="E231" s="70"/>
      <c r="F231" s="70"/>
      <c r="G231" s="70"/>
      <c r="H231" s="70"/>
      <c r="I231" s="70"/>
      <c r="J231" s="70"/>
      <c r="K231" s="70"/>
      <c r="L231" s="70"/>
      <c r="M231" s="70"/>
    </row>
    <row r="232" spans="1:13" s="12" customFormat="1" ht="13.5" thickBot="1">
      <c r="A232" s="39" t="s">
        <v>400</v>
      </c>
      <c r="B232" s="40" t="s">
        <v>395</v>
      </c>
      <c r="C232" s="80"/>
      <c r="D232" s="70"/>
      <c r="E232" s="70"/>
      <c r="F232" s="70"/>
      <c r="G232" s="70"/>
      <c r="H232" s="70"/>
      <c r="I232" s="70"/>
      <c r="J232" s="70"/>
      <c r="K232" s="70"/>
      <c r="L232" s="70"/>
      <c r="M232" s="70"/>
    </row>
    <row r="233" spans="1:13" s="12" customFormat="1" ht="25.5" thickBot="1">
      <c r="A233" s="41" t="s">
        <v>401</v>
      </c>
      <c r="B233" s="42"/>
      <c r="C233" s="80"/>
      <c r="D233" s="70"/>
      <c r="E233" s="70"/>
      <c r="F233" s="70"/>
      <c r="G233" s="70"/>
      <c r="H233" s="70"/>
      <c r="I233" s="70"/>
      <c r="J233" s="70"/>
      <c r="K233" s="70"/>
      <c r="L233" s="70"/>
      <c r="M233" s="70"/>
    </row>
    <row r="234" spans="1:13" s="12" customFormat="1">
      <c r="A234" s="514" t="s">
        <v>402</v>
      </c>
      <c r="B234" s="509" t="s">
        <v>403</v>
      </c>
      <c r="C234" s="81"/>
      <c r="D234" s="70"/>
      <c r="E234" s="70"/>
      <c r="F234" s="70"/>
      <c r="G234" s="70"/>
      <c r="H234" s="70"/>
      <c r="I234" s="70"/>
      <c r="J234" s="70"/>
      <c r="K234" s="70"/>
      <c r="L234" s="70"/>
      <c r="M234" s="70"/>
    </row>
    <row r="235" spans="1:13" s="12" customFormat="1">
      <c r="A235" s="515"/>
      <c r="B235" s="510"/>
      <c r="C235" s="81"/>
      <c r="D235" s="70"/>
      <c r="E235" s="70"/>
      <c r="F235" s="70"/>
      <c r="G235" s="70"/>
      <c r="H235" s="70"/>
      <c r="I235" s="70"/>
      <c r="J235" s="70"/>
      <c r="K235" s="70"/>
      <c r="L235" s="70"/>
      <c r="M235" s="70"/>
    </row>
    <row r="236" spans="1:13" s="12" customFormat="1">
      <c r="A236" s="515"/>
      <c r="B236" s="510"/>
      <c r="C236" s="81"/>
      <c r="D236" s="70"/>
      <c r="E236" s="70"/>
      <c r="F236" s="70"/>
      <c r="G236" s="70"/>
      <c r="H236" s="70"/>
      <c r="I236" s="70"/>
      <c r="J236" s="70"/>
      <c r="K236" s="70"/>
      <c r="L236" s="70"/>
      <c r="M236" s="70"/>
    </row>
    <row r="237" spans="1:13" s="12" customFormat="1">
      <c r="A237" s="515"/>
      <c r="B237" s="510"/>
      <c r="C237" s="81"/>
      <c r="D237" s="70"/>
      <c r="E237" s="70"/>
      <c r="F237" s="70"/>
      <c r="G237" s="70"/>
      <c r="H237" s="70"/>
      <c r="I237" s="70"/>
      <c r="J237" s="70"/>
      <c r="K237" s="70"/>
      <c r="L237" s="70"/>
      <c r="M237" s="70"/>
    </row>
    <row r="238" spans="1:13" s="12" customFormat="1">
      <c r="A238" s="515"/>
      <c r="B238" s="510"/>
      <c r="C238" s="81"/>
      <c r="D238" s="70"/>
      <c r="E238" s="70"/>
      <c r="F238" s="70"/>
      <c r="G238" s="70"/>
      <c r="H238" s="70"/>
      <c r="I238" s="70"/>
      <c r="J238" s="70"/>
      <c r="K238" s="70"/>
      <c r="L238" s="70"/>
      <c r="M238" s="70"/>
    </row>
    <row r="239" spans="1:13" s="12" customFormat="1">
      <c r="A239" s="515"/>
      <c r="B239" s="510"/>
      <c r="C239" s="81"/>
      <c r="D239" s="70"/>
      <c r="E239" s="70"/>
      <c r="F239" s="70"/>
      <c r="G239" s="70"/>
      <c r="H239" s="70"/>
      <c r="I239" s="70"/>
      <c r="J239" s="70"/>
      <c r="K239" s="70"/>
      <c r="L239" s="70"/>
      <c r="M239" s="70"/>
    </row>
    <row r="240" spans="1:13" s="12" customFormat="1">
      <c r="A240" s="515"/>
      <c r="B240" s="510"/>
      <c r="C240" s="81"/>
      <c r="D240" s="70"/>
      <c r="E240" s="70"/>
      <c r="F240" s="70"/>
      <c r="G240" s="70"/>
      <c r="H240" s="70"/>
      <c r="I240" s="70"/>
      <c r="J240" s="70"/>
      <c r="K240" s="70"/>
      <c r="L240" s="70"/>
      <c r="M240" s="70"/>
    </row>
    <row r="241" spans="1:13" s="12" customFormat="1">
      <c r="A241" s="515"/>
      <c r="B241" s="510"/>
      <c r="C241" s="81"/>
      <c r="D241" s="70"/>
      <c r="E241" s="70"/>
      <c r="F241" s="70"/>
      <c r="G241" s="70"/>
      <c r="H241" s="70"/>
      <c r="I241" s="70"/>
      <c r="J241" s="70"/>
      <c r="K241" s="70"/>
      <c r="L241" s="70"/>
      <c r="M241" s="70"/>
    </row>
    <row r="242" spans="1:13" s="12" customFormat="1" ht="12.95" thickBot="1">
      <c r="A242" s="516"/>
      <c r="B242" s="510"/>
      <c r="C242" s="81"/>
      <c r="D242" s="70"/>
      <c r="E242" s="70"/>
      <c r="F242" s="70"/>
      <c r="G242" s="70"/>
      <c r="H242" s="70"/>
      <c r="I242" s="70"/>
      <c r="J242" s="70"/>
      <c r="K242" s="70"/>
      <c r="L242" s="70"/>
      <c r="M242" s="70"/>
    </row>
    <row r="243" spans="1:13" s="12" customFormat="1" ht="13.5" thickBot="1">
      <c r="A243" s="43" t="s">
        <v>399</v>
      </c>
      <c r="B243" s="510"/>
      <c r="C243" s="81"/>
      <c r="D243" s="70"/>
      <c r="E243" s="70"/>
      <c r="F243" s="70"/>
      <c r="G243" s="70"/>
      <c r="H243" s="70"/>
      <c r="I243" s="70"/>
      <c r="J243" s="70"/>
      <c r="K243" s="70"/>
      <c r="L243" s="70"/>
      <c r="M243" s="70"/>
    </row>
    <row r="244" spans="1:13" s="12" customFormat="1">
      <c r="A244" s="44">
        <v>0.3</v>
      </c>
      <c r="B244" s="510"/>
      <c r="C244" s="81"/>
      <c r="D244" s="70"/>
      <c r="E244" s="70"/>
      <c r="F244" s="70"/>
      <c r="G244" s="70"/>
      <c r="H244" s="70"/>
      <c r="I244" s="70"/>
      <c r="J244" s="70"/>
      <c r="K244" s="70"/>
      <c r="L244" s="70"/>
      <c r="M244" s="70"/>
    </row>
    <row r="245" spans="1:13" s="12" customFormat="1" ht="12.95" thickBot="1">
      <c r="A245" s="45"/>
      <c r="B245" s="511"/>
      <c r="C245" s="81"/>
      <c r="D245" s="70"/>
      <c r="E245" s="70"/>
      <c r="F245" s="70"/>
      <c r="G245" s="70"/>
      <c r="H245" s="70"/>
      <c r="I245" s="70"/>
      <c r="J245" s="70"/>
      <c r="K245" s="70"/>
      <c r="L245" s="70"/>
      <c r="M245" s="70"/>
    </row>
    <row r="246" spans="1:13" s="12" customFormat="1">
      <c r="A246" s="512" t="s">
        <v>386</v>
      </c>
      <c r="B246" s="70"/>
      <c r="C246" s="70"/>
      <c r="D246" s="70"/>
      <c r="E246" s="70"/>
      <c r="F246" s="70"/>
      <c r="G246" s="70"/>
      <c r="H246" s="70"/>
      <c r="I246" s="70"/>
      <c r="J246" s="70"/>
      <c r="K246" s="70"/>
      <c r="L246" s="70"/>
      <c r="M246" s="70"/>
    </row>
    <row r="247" spans="1:13" s="12" customFormat="1" ht="12.95" thickBot="1">
      <c r="A247" s="513"/>
      <c r="B247" s="70"/>
      <c r="C247" s="70"/>
      <c r="D247" s="70"/>
      <c r="E247" s="70"/>
      <c r="F247" s="70"/>
      <c r="G247" s="70"/>
      <c r="H247" s="70"/>
      <c r="I247" s="70"/>
      <c r="J247" s="70"/>
      <c r="K247" s="70"/>
      <c r="L247" s="70"/>
      <c r="M247" s="70"/>
    </row>
    <row r="248" spans="1:13" s="12" customFormat="1">
      <c r="A248" s="512" t="s">
        <v>392</v>
      </c>
      <c r="B248" s="70"/>
      <c r="C248" s="70"/>
      <c r="D248" s="70"/>
      <c r="E248" s="70"/>
      <c r="F248" s="70"/>
      <c r="G248" s="70"/>
      <c r="H248" s="70"/>
      <c r="I248" s="70"/>
      <c r="J248" s="70"/>
      <c r="K248" s="70"/>
      <c r="L248" s="70"/>
      <c r="M248" s="70"/>
    </row>
    <row r="249" spans="1:13" s="12" customFormat="1" ht="12.95" thickBot="1">
      <c r="A249" s="513"/>
      <c r="B249" s="70"/>
      <c r="C249" s="70"/>
      <c r="D249" s="70"/>
      <c r="E249" s="70"/>
      <c r="F249" s="70"/>
      <c r="G249" s="70"/>
      <c r="H249" s="70"/>
      <c r="I249" s="70"/>
      <c r="J249" s="70"/>
      <c r="K249" s="70"/>
      <c r="L249" s="70"/>
      <c r="M249" s="70"/>
    </row>
    <row r="250" spans="1:13" s="12" customFormat="1">
      <c r="B250" s="70"/>
      <c r="C250" s="70"/>
      <c r="D250" s="70"/>
      <c r="E250" s="70"/>
      <c r="F250" s="70"/>
      <c r="G250" s="70"/>
      <c r="H250" s="70"/>
      <c r="I250" s="70"/>
      <c r="J250" s="70"/>
      <c r="K250" s="70"/>
      <c r="L250" s="70"/>
      <c r="M250" s="70"/>
    </row>
    <row r="251" spans="1:13" s="12" customFormat="1" ht="12.95" thickBot="1">
      <c r="B251" s="70"/>
      <c r="C251" s="70"/>
      <c r="D251" s="70"/>
      <c r="E251" s="70"/>
      <c r="F251" s="70"/>
      <c r="G251" s="70"/>
      <c r="H251" s="70"/>
      <c r="I251" s="70"/>
      <c r="J251" s="70"/>
      <c r="K251" s="70"/>
      <c r="L251" s="70"/>
      <c r="M251" s="70"/>
    </row>
    <row r="252" spans="1:13" s="12" customFormat="1" ht="13.5" thickBot="1">
      <c r="A252" s="39" t="s">
        <v>404</v>
      </c>
      <c r="B252" s="40" t="s">
        <v>395</v>
      </c>
      <c r="C252" s="80"/>
      <c r="D252" s="70"/>
      <c r="E252" s="70"/>
      <c r="F252" s="70"/>
      <c r="G252" s="70"/>
      <c r="H252" s="70"/>
      <c r="I252" s="70"/>
      <c r="J252" s="70"/>
      <c r="K252" s="70"/>
      <c r="L252" s="70"/>
      <c r="M252" s="70"/>
    </row>
    <row r="253" spans="1:13" s="12" customFormat="1" ht="13.5" thickBot="1">
      <c r="A253" s="41" t="s">
        <v>405</v>
      </c>
      <c r="B253" s="42"/>
      <c r="C253" s="80"/>
      <c r="D253" s="70"/>
      <c r="E253" s="70"/>
      <c r="F253" s="70"/>
      <c r="G253" s="70"/>
      <c r="H253" s="70"/>
      <c r="I253" s="70"/>
      <c r="J253" s="70"/>
      <c r="K253" s="70"/>
      <c r="L253" s="70"/>
      <c r="M253" s="70"/>
    </row>
    <row r="254" spans="1:13" s="12" customFormat="1">
      <c r="A254" s="514" t="s">
        <v>406</v>
      </c>
      <c r="B254" s="509" t="s">
        <v>407</v>
      </c>
      <c r="C254" s="81"/>
      <c r="D254" s="70"/>
      <c r="E254" s="70"/>
      <c r="F254" s="70"/>
      <c r="G254" s="70"/>
      <c r="H254" s="70"/>
      <c r="I254" s="70"/>
      <c r="J254" s="70"/>
      <c r="K254" s="70"/>
      <c r="L254" s="70"/>
      <c r="M254" s="70"/>
    </row>
    <row r="255" spans="1:13" s="12" customFormat="1">
      <c r="A255" s="515"/>
      <c r="B255" s="510"/>
      <c r="C255" s="81"/>
      <c r="D255" s="70"/>
      <c r="E255" s="70"/>
      <c r="F255" s="70"/>
      <c r="G255" s="70"/>
      <c r="H255" s="70"/>
      <c r="I255" s="70"/>
      <c r="J255" s="70"/>
      <c r="K255" s="70"/>
      <c r="L255" s="70"/>
      <c r="M255" s="70"/>
    </row>
    <row r="256" spans="1:13" s="12" customFormat="1">
      <c r="A256" s="515"/>
      <c r="B256" s="510"/>
      <c r="C256" s="81"/>
      <c r="D256" s="70"/>
      <c r="E256" s="70"/>
      <c r="F256" s="70"/>
      <c r="G256" s="70"/>
      <c r="H256" s="70"/>
      <c r="I256" s="70"/>
      <c r="J256" s="70"/>
      <c r="K256" s="70"/>
      <c r="L256" s="70"/>
      <c r="M256" s="70"/>
    </row>
    <row r="257" spans="1:13" s="12" customFormat="1">
      <c r="A257" s="515"/>
      <c r="B257" s="510"/>
      <c r="C257" s="81"/>
      <c r="D257" s="70"/>
      <c r="E257" s="70"/>
      <c r="F257" s="70"/>
      <c r="G257" s="70"/>
      <c r="H257" s="70"/>
      <c r="I257" s="70"/>
      <c r="J257" s="70"/>
      <c r="K257" s="70"/>
      <c r="L257" s="70"/>
      <c r="M257" s="70"/>
    </row>
    <row r="258" spans="1:13" s="12" customFormat="1">
      <c r="A258" s="515"/>
      <c r="B258" s="510"/>
      <c r="C258" s="81"/>
      <c r="D258" s="70"/>
      <c r="E258" s="70"/>
      <c r="F258" s="70"/>
      <c r="G258" s="70"/>
      <c r="H258" s="70"/>
      <c r="I258" s="70"/>
      <c r="J258" s="70"/>
      <c r="K258" s="70"/>
      <c r="L258" s="70"/>
      <c r="M258" s="70"/>
    </row>
    <row r="259" spans="1:13" s="12" customFormat="1">
      <c r="A259" s="515"/>
      <c r="B259" s="510"/>
      <c r="C259" s="81"/>
      <c r="D259" s="70"/>
      <c r="E259" s="70"/>
      <c r="F259" s="70"/>
      <c r="G259" s="70"/>
      <c r="H259" s="70"/>
      <c r="I259" s="70"/>
      <c r="J259" s="70"/>
      <c r="K259" s="70"/>
      <c r="L259" s="70"/>
      <c r="M259" s="70"/>
    </row>
    <row r="260" spans="1:13" s="12" customFormat="1">
      <c r="A260" s="515"/>
      <c r="B260" s="510"/>
      <c r="C260" s="81"/>
      <c r="D260" s="70"/>
      <c r="E260" s="70"/>
      <c r="F260" s="70"/>
      <c r="G260" s="70"/>
      <c r="H260" s="70"/>
      <c r="I260" s="70"/>
      <c r="J260" s="70"/>
      <c r="K260" s="70"/>
      <c r="L260" s="70"/>
      <c r="M260" s="70"/>
    </row>
    <row r="261" spans="1:13" s="12" customFormat="1">
      <c r="A261" s="515"/>
      <c r="B261" s="510"/>
      <c r="C261" s="81"/>
      <c r="D261" s="70"/>
      <c r="E261" s="70"/>
      <c r="F261" s="70"/>
      <c r="G261" s="70"/>
      <c r="H261" s="70"/>
      <c r="I261" s="70"/>
      <c r="J261" s="70"/>
      <c r="K261" s="70"/>
      <c r="L261" s="70"/>
      <c r="M261" s="70"/>
    </row>
    <row r="262" spans="1:13" s="12" customFormat="1" ht="12.95" thickBot="1">
      <c r="A262" s="516"/>
      <c r="B262" s="510"/>
      <c r="C262" s="81"/>
      <c r="D262" s="70"/>
      <c r="E262" s="70"/>
      <c r="F262" s="70"/>
      <c r="G262" s="70"/>
      <c r="H262" s="70"/>
      <c r="I262" s="70"/>
      <c r="J262" s="70"/>
      <c r="K262" s="70"/>
      <c r="L262" s="70"/>
      <c r="M262" s="70"/>
    </row>
    <row r="263" spans="1:13" s="12" customFormat="1" ht="13.5" thickBot="1">
      <c r="A263" s="43" t="s">
        <v>399</v>
      </c>
      <c r="B263" s="510"/>
      <c r="C263" s="81"/>
      <c r="D263" s="70"/>
      <c r="E263" s="70"/>
      <c r="F263" s="70"/>
      <c r="G263" s="70"/>
      <c r="H263" s="70"/>
      <c r="I263" s="70"/>
      <c r="J263" s="70"/>
      <c r="K263" s="70"/>
      <c r="L263" s="70"/>
      <c r="M263" s="70"/>
    </row>
    <row r="264" spans="1:13" s="12" customFormat="1">
      <c r="A264" s="44">
        <v>0.2</v>
      </c>
      <c r="B264" s="510"/>
      <c r="C264" s="81"/>
      <c r="D264" s="70"/>
      <c r="E264" s="70"/>
      <c r="F264" s="70"/>
      <c r="G264" s="70"/>
      <c r="H264" s="70"/>
      <c r="I264" s="70"/>
      <c r="J264" s="70"/>
      <c r="K264" s="70"/>
      <c r="L264" s="70"/>
      <c r="M264" s="70"/>
    </row>
    <row r="265" spans="1:13" s="12" customFormat="1" ht="12.95" thickBot="1">
      <c r="A265" s="46"/>
      <c r="B265" s="511"/>
      <c r="C265" s="81"/>
      <c r="D265" s="70"/>
      <c r="E265" s="70"/>
      <c r="F265" s="70"/>
      <c r="G265" s="70"/>
      <c r="H265" s="70"/>
      <c r="I265" s="70"/>
      <c r="J265" s="70"/>
      <c r="K265" s="70"/>
      <c r="L265" s="70"/>
      <c r="M265" s="70"/>
    </row>
    <row r="266" spans="1:13" s="12" customFormat="1">
      <c r="A266" s="512" t="s">
        <v>386</v>
      </c>
      <c r="B266" s="70"/>
      <c r="C266" s="70"/>
      <c r="D266" s="70"/>
      <c r="E266" s="70"/>
      <c r="F266" s="70"/>
      <c r="G266" s="70"/>
      <c r="H266" s="70"/>
      <c r="I266" s="70"/>
      <c r="J266" s="70"/>
      <c r="K266" s="70"/>
      <c r="L266" s="70"/>
      <c r="M266" s="70"/>
    </row>
    <row r="267" spans="1:13" s="12" customFormat="1" ht="12.95" thickBot="1">
      <c r="A267" s="513"/>
      <c r="B267" s="70"/>
      <c r="C267" s="70"/>
      <c r="D267" s="70"/>
      <c r="E267" s="70"/>
      <c r="F267" s="70"/>
      <c r="G267" s="70"/>
      <c r="H267" s="70"/>
      <c r="I267" s="70"/>
      <c r="J267" s="70"/>
      <c r="K267" s="70"/>
      <c r="L267" s="70"/>
      <c r="M267" s="70"/>
    </row>
    <row r="268" spans="1:13" s="12" customFormat="1">
      <c r="A268" s="512" t="s">
        <v>392</v>
      </c>
      <c r="B268" s="70"/>
      <c r="C268" s="70"/>
      <c r="D268" s="70"/>
      <c r="E268" s="70"/>
      <c r="F268" s="70"/>
      <c r="G268" s="70"/>
      <c r="H268" s="70"/>
      <c r="I268" s="70"/>
      <c r="J268" s="70"/>
      <c r="K268" s="70"/>
      <c r="L268" s="70"/>
      <c r="M268" s="70"/>
    </row>
    <row r="269" spans="1:13" s="12" customFormat="1" ht="12.95" thickBot="1">
      <c r="A269" s="513"/>
      <c r="B269" s="70"/>
      <c r="C269" s="70"/>
      <c r="D269" s="70"/>
      <c r="E269" s="70"/>
      <c r="F269" s="70"/>
      <c r="G269" s="70"/>
      <c r="H269" s="70"/>
      <c r="I269" s="70"/>
      <c r="J269" s="70"/>
      <c r="K269" s="70"/>
      <c r="L269" s="70"/>
      <c r="M269" s="70"/>
    </row>
    <row r="270" spans="1:13" s="12" customFormat="1">
      <c r="B270" s="70"/>
      <c r="C270" s="70"/>
      <c r="D270" s="70"/>
      <c r="E270" s="70"/>
      <c r="F270" s="70"/>
      <c r="G270" s="70"/>
      <c r="H270" s="70"/>
      <c r="I270" s="70"/>
      <c r="J270" s="70"/>
      <c r="K270" s="70"/>
      <c r="L270" s="70"/>
      <c r="M270" s="70"/>
    </row>
    <row r="271" spans="1:13" s="12" customFormat="1" ht="12.95" thickBot="1">
      <c r="B271" s="70"/>
      <c r="C271" s="70"/>
      <c r="D271" s="70"/>
      <c r="E271" s="70"/>
      <c r="F271" s="70"/>
      <c r="G271" s="70"/>
      <c r="H271" s="70"/>
      <c r="I271" s="70"/>
      <c r="J271" s="70"/>
      <c r="K271" s="70"/>
      <c r="L271" s="70"/>
      <c r="M271" s="70"/>
    </row>
    <row r="272" spans="1:13" s="12" customFormat="1" ht="13.5" thickBot="1">
      <c r="A272" s="39" t="s">
        <v>408</v>
      </c>
      <c r="B272" s="40" t="s">
        <v>395</v>
      </c>
      <c r="C272" s="80"/>
      <c r="D272" s="70"/>
      <c r="E272" s="70"/>
      <c r="F272" s="70"/>
      <c r="G272" s="70"/>
      <c r="H272" s="70"/>
      <c r="I272" s="70"/>
      <c r="J272" s="70"/>
      <c r="K272" s="70"/>
      <c r="L272" s="70"/>
      <c r="M272" s="70"/>
    </row>
    <row r="273" spans="1:13" s="12" customFormat="1" ht="13.5" thickBot="1">
      <c r="A273" s="41" t="s">
        <v>409</v>
      </c>
      <c r="B273" s="42"/>
      <c r="C273" s="80"/>
      <c r="D273" s="70"/>
      <c r="E273" s="70"/>
      <c r="F273" s="70"/>
      <c r="G273" s="70"/>
      <c r="H273" s="70"/>
      <c r="I273" s="70"/>
      <c r="J273" s="70"/>
      <c r="K273" s="70"/>
      <c r="L273" s="70"/>
      <c r="M273" s="70"/>
    </row>
    <row r="274" spans="1:13" s="12" customFormat="1">
      <c r="A274" s="514" t="s">
        <v>410</v>
      </c>
      <c r="B274" s="509" t="s">
        <v>411</v>
      </c>
      <c r="C274" s="81"/>
      <c r="D274" s="70"/>
      <c r="E274" s="70"/>
      <c r="F274" s="70"/>
      <c r="G274" s="70"/>
      <c r="H274" s="70"/>
      <c r="I274" s="70"/>
      <c r="J274" s="70"/>
      <c r="K274" s="70"/>
      <c r="L274" s="70"/>
      <c r="M274" s="70"/>
    </row>
    <row r="275" spans="1:13" s="12" customFormat="1">
      <c r="A275" s="515"/>
      <c r="B275" s="510"/>
      <c r="C275" s="81"/>
      <c r="D275" s="70"/>
      <c r="E275" s="70"/>
      <c r="F275" s="70"/>
      <c r="G275" s="70"/>
      <c r="H275" s="70"/>
      <c r="I275" s="70"/>
      <c r="J275" s="70"/>
      <c r="K275" s="70"/>
      <c r="L275" s="70"/>
      <c r="M275" s="70"/>
    </row>
    <row r="276" spans="1:13" s="12" customFormat="1">
      <c r="A276" s="515"/>
      <c r="B276" s="510"/>
      <c r="C276" s="81"/>
      <c r="D276" s="70"/>
      <c r="E276" s="70"/>
      <c r="F276" s="70"/>
      <c r="G276" s="70"/>
      <c r="H276" s="70"/>
      <c r="I276" s="70"/>
      <c r="J276" s="70"/>
      <c r="K276" s="70"/>
      <c r="L276" s="70"/>
      <c r="M276" s="70"/>
    </row>
    <row r="277" spans="1:13" s="12" customFormat="1">
      <c r="A277" s="515"/>
      <c r="B277" s="510"/>
      <c r="C277" s="81"/>
      <c r="D277" s="70"/>
      <c r="E277" s="70"/>
      <c r="F277" s="70"/>
      <c r="G277" s="70"/>
      <c r="H277" s="70"/>
      <c r="I277" s="70"/>
      <c r="J277" s="70"/>
      <c r="K277" s="70"/>
      <c r="L277" s="70"/>
      <c r="M277" s="70"/>
    </row>
    <row r="278" spans="1:13" s="12" customFormat="1">
      <c r="A278" s="515"/>
      <c r="B278" s="510"/>
      <c r="C278" s="81"/>
      <c r="D278" s="70"/>
      <c r="E278" s="70"/>
      <c r="F278" s="70"/>
      <c r="G278" s="70"/>
      <c r="H278" s="70"/>
      <c r="I278" s="70"/>
      <c r="J278" s="70"/>
      <c r="K278" s="70"/>
      <c r="L278" s="70"/>
      <c r="M278" s="70"/>
    </row>
    <row r="279" spans="1:13" s="12" customFormat="1">
      <c r="A279" s="515"/>
      <c r="B279" s="510"/>
      <c r="C279" s="81"/>
      <c r="D279" s="70"/>
      <c r="E279" s="70"/>
      <c r="F279" s="70"/>
      <c r="G279" s="70"/>
      <c r="H279" s="70"/>
      <c r="I279" s="70"/>
      <c r="J279" s="70"/>
      <c r="K279" s="70"/>
      <c r="L279" s="70"/>
      <c r="M279" s="70"/>
    </row>
    <row r="280" spans="1:13" s="12" customFormat="1">
      <c r="A280" s="515"/>
      <c r="B280" s="510"/>
      <c r="C280" s="81"/>
      <c r="D280" s="70"/>
      <c r="E280" s="70"/>
      <c r="F280" s="70"/>
      <c r="G280" s="70"/>
      <c r="H280" s="70"/>
      <c r="I280" s="70"/>
      <c r="J280" s="70"/>
      <c r="K280" s="70"/>
      <c r="L280" s="70"/>
      <c r="M280" s="70"/>
    </row>
    <row r="281" spans="1:13" s="12" customFormat="1">
      <c r="A281" s="515"/>
      <c r="B281" s="510"/>
      <c r="C281" s="81"/>
      <c r="D281" s="70"/>
      <c r="E281" s="70"/>
      <c r="F281" s="70"/>
      <c r="G281" s="70"/>
      <c r="H281" s="70"/>
      <c r="I281" s="70"/>
      <c r="J281" s="70"/>
      <c r="K281" s="70"/>
      <c r="L281" s="70"/>
      <c r="M281" s="70"/>
    </row>
    <row r="282" spans="1:13" s="12" customFormat="1" ht="12.95" thickBot="1">
      <c r="A282" s="516"/>
      <c r="B282" s="510"/>
      <c r="C282" s="81"/>
      <c r="D282" s="70"/>
      <c r="E282" s="70"/>
      <c r="F282" s="70"/>
      <c r="G282" s="70"/>
      <c r="H282" s="70"/>
      <c r="I282" s="70"/>
      <c r="J282" s="70"/>
      <c r="K282" s="70"/>
      <c r="L282" s="70"/>
      <c r="M282" s="70"/>
    </row>
    <row r="283" spans="1:13" s="12" customFormat="1" ht="13.5" thickBot="1">
      <c r="A283" s="43" t="s">
        <v>399</v>
      </c>
      <c r="B283" s="510"/>
      <c r="C283" s="81"/>
      <c r="D283" s="70"/>
      <c r="E283" s="70"/>
      <c r="F283" s="70"/>
      <c r="G283" s="70"/>
      <c r="H283" s="70"/>
      <c r="I283" s="70"/>
      <c r="J283" s="70"/>
      <c r="K283" s="70"/>
      <c r="L283" s="70"/>
      <c r="M283" s="70"/>
    </row>
    <row r="284" spans="1:13" s="12" customFormat="1">
      <c r="A284" s="44">
        <v>0.2</v>
      </c>
      <c r="B284" s="510"/>
      <c r="C284" s="81"/>
      <c r="D284" s="70"/>
      <c r="E284" s="70"/>
      <c r="F284" s="70"/>
      <c r="G284" s="70"/>
      <c r="H284" s="70"/>
      <c r="I284" s="70"/>
      <c r="J284" s="70"/>
      <c r="K284" s="70"/>
      <c r="L284" s="70"/>
      <c r="M284" s="70"/>
    </row>
    <row r="285" spans="1:13" s="12" customFormat="1" ht="12.95" thickBot="1">
      <c r="A285" s="45"/>
      <c r="B285" s="511"/>
      <c r="C285" s="81"/>
      <c r="D285" s="70"/>
      <c r="E285" s="70"/>
      <c r="F285" s="70"/>
      <c r="G285" s="70"/>
      <c r="H285" s="70"/>
      <c r="I285" s="70"/>
      <c r="J285" s="70"/>
      <c r="K285" s="70"/>
      <c r="L285" s="70"/>
      <c r="M285" s="70"/>
    </row>
    <row r="286" spans="1:13" s="12" customFormat="1">
      <c r="A286" s="512" t="s">
        <v>386</v>
      </c>
      <c r="B286" s="70"/>
      <c r="C286" s="70"/>
      <c r="D286" s="70"/>
      <c r="E286" s="70"/>
      <c r="F286" s="70"/>
      <c r="G286" s="70"/>
      <c r="H286" s="70"/>
      <c r="I286" s="70"/>
      <c r="J286" s="70"/>
      <c r="K286" s="70"/>
      <c r="L286" s="70"/>
      <c r="M286" s="70"/>
    </row>
    <row r="287" spans="1:13" s="12" customFormat="1" ht="12.95" thickBot="1">
      <c r="A287" s="513"/>
      <c r="B287" s="70"/>
      <c r="C287" s="70"/>
      <c r="D287" s="70"/>
      <c r="E287" s="70"/>
      <c r="F287" s="70"/>
      <c r="G287" s="70"/>
      <c r="H287" s="70"/>
      <c r="I287" s="70"/>
      <c r="J287" s="70"/>
      <c r="K287" s="70"/>
      <c r="L287" s="70"/>
      <c r="M287" s="70"/>
    </row>
    <row r="288" spans="1:13" s="12" customFormat="1">
      <c r="A288" s="512" t="s">
        <v>392</v>
      </c>
      <c r="B288" s="70"/>
      <c r="C288" s="70"/>
      <c r="D288" s="70"/>
      <c r="E288" s="70"/>
      <c r="F288" s="70"/>
      <c r="G288" s="70"/>
      <c r="H288" s="70"/>
      <c r="I288" s="70"/>
      <c r="J288" s="70"/>
      <c r="K288" s="70"/>
      <c r="L288" s="70"/>
      <c r="M288" s="70"/>
    </row>
    <row r="289" spans="1:13" s="12" customFormat="1" ht="12.95" thickBot="1">
      <c r="A289" s="513"/>
      <c r="B289" s="70"/>
      <c r="C289" s="70"/>
      <c r="D289" s="70"/>
      <c r="E289" s="70"/>
      <c r="F289" s="70"/>
      <c r="G289" s="70"/>
      <c r="H289" s="70"/>
      <c r="I289" s="70"/>
      <c r="J289" s="70"/>
      <c r="K289" s="70"/>
      <c r="L289" s="70"/>
      <c r="M289" s="70"/>
    </row>
    <row r="290" spans="1:13" s="12" customFormat="1">
      <c r="B290" s="70"/>
      <c r="C290" s="70"/>
      <c r="D290" s="70"/>
      <c r="E290" s="70"/>
      <c r="F290" s="70"/>
      <c r="G290" s="70"/>
      <c r="H290" s="70"/>
      <c r="I290" s="70"/>
      <c r="J290" s="70"/>
      <c r="K290" s="70"/>
      <c r="L290" s="70"/>
      <c r="M290" s="70"/>
    </row>
    <row r="291" spans="1:13" s="12" customFormat="1" ht="12.95" thickBot="1">
      <c r="B291" s="70"/>
      <c r="C291" s="70"/>
      <c r="D291" s="70"/>
      <c r="E291" s="70"/>
      <c r="F291" s="70"/>
      <c r="G291" s="70"/>
      <c r="H291" s="70"/>
      <c r="I291" s="70"/>
      <c r="J291" s="70"/>
      <c r="K291" s="70"/>
      <c r="L291" s="70"/>
      <c r="M291" s="70"/>
    </row>
    <row r="292" spans="1:13" s="12" customFormat="1" ht="13.5" thickBot="1">
      <c r="A292" s="39" t="s">
        <v>412</v>
      </c>
      <c r="B292" s="40" t="s">
        <v>395</v>
      </c>
      <c r="C292" s="80"/>
      <c r="D292" s="70"/>
      <c r="E292" s="70"/>
      <c r="F292" s="70"/>
      <c r="G292" s="70"/>
      <c r="H292" s="70"/>
      <c r="I292" s="70"/>
      <c r="J292" s="70"/>
      <c r="K292" s="70"/>
      <c r="L292" s="70"/>
      <c r="M292" s="70"/>
    </row>
    <row r="293" spans="1:13" s="12" customFormat="1" ht="24.95">
      <c r="A293" s="13" t="s">
        <v>413</v>
      </c>
      <c r="B293" s="509" t="s">
        <v>414</v>
      </c>
      <c r="C293" s="81"/>
      <c r="D293" s="70"/>
      <c r="E293" s="70"/>
      <c r="F293" s="70"/>
      <c r="G293" s="70"/>
      <c r="H293" s="70"/>
      <c r="I293" s="70"/>
      <c r="J293" s="70"/>
      <c r="K293" s="70"/>
      <c r="L293" s="70"/>
      <c r="M293" s="70"/>
    </row>
    <row r="294" spans="1:13" s="12" customFormat="1" ht="24.95">
      <c r="A294" s="13" t="s">
        <v>415</v>
      </c>
      <c r="B294" s="510"/>
      <c r="C294" s="81"/>
      <c r="D294" s="70"/>
      <c r="E294" s="70"/>
      <c r="F294" s="70"/>
      <c r="G294" s="70"/>
      <c r="H294" s="70"/>
      <c r="I294" s="70"/>
      <c r="J294" s="70"/>
      <c r="K294" s="70"/>
      <c r="L294" s="70"/>
      <c r="M294" s="70"/>
    </row>
    <row r="295" spans="1:13" s="12" customFormat="1" ht="24.95">
      <c r="A295" s="13" t="s">
        <v>416</v>
      </c>
      <c r="B295" s="510"/>
      <c r="C295" s="81"/>
      <c r="D295" s="70"/>
      <c r="E295" s="70"/>
      <c r="F295" s="70"/>
      <c r="G295" s="70"/>
      <c r="H295" s="70"/>
      <c r="I295" s="70"/>
      <c r="J295" s="70"/>
      <c r="K295" s="70"/>
      <c r="L295" s="70"/>
      <c r="M295" s="70"/>
    </row>
    <row r="296" spans="1:13" s="12" customFormat="1">
      <c r="A296" s="13" t="s">
        <v>417</v>
      </c>
      <c r="B296" s="510"/>
      <c r="C296" s="81"/>
      <c r="D296" s="70"/>
      <c r="E296" s="70"/>
      <c r="F296" s="70"/>
      <c r="G296" s="70"/>
      <c r="H296" s="70"/>
      <c r="I296" s="70"/>
      <c r="J296" s="70"/>
      <c r="K296" s="70"/>
      <c r="L296" s="70"/>
      <c r="M296" s="70"/>
    </row>
    <row r="297" spans="1:13" s="12" customFormat="1" ht="37.5">
      <c r="A297" s="13" t="s">
        <v>418</v>
      </c>
      <c r="B297" s="510"/>
      <c r="C297" s="81"/>
      <c r="D297" s="70"/>
      <c r="E297" s="70"/>
      <c r="F297" s="70"/>
      <c r="G297" s="70"/>
      <c r="H297" s="70"/>
      <c r="I297" s="70"/>
      <c r="J297" s="70"/>
      <c r="K297" s="70"/>
      <c r="L297" s="70"/>
      <c r="M297" s="70"/>
    </row>
    <row r="298" spans="1:13" s="12" customFormat="1" ht="24.95">
      <c r="A298" s="13" t="s">
        <v>419</v>
      </c>
      <c r="B298" s="510"/>
      <c r="C298" s="81"/>
      <c r="D298" s="70"/>
      <c r="E298" s="70"/>
      <c r="F298" s="70"/>
      <c r="G298" s="70"/>
      <c r="H298" s="70"/>
      <c r="I298" s="70"/>
      <c r="J298" s="70"/>
      <c r="K298" s="70"/>
      <c r="L298" s="70"/>
      <c r="M298" s="70"/>
    </row>
    <row r="299" spans="1:13" s="12" customFormat="1" ht="24.95">
      <c r="A299" s="13" t="s">
        <v>420</v>
      </c>
      <c r="B299" s="510"/>
      <c r="C299" s="81"/>
      <c r="D299" s="70"/>
      <c r="E299" s="70"/>
      <c r="F299" s="70"/>
      <c r="G299" s="70"/>
      <c r="H299" s="70"/>
      <c r="I299" s="70"/>
      <c r="J299" s="70"/>
      <c r="K299" s="70"/>
      <c r="L299" s="70"/>
      <c r="M299" s="70"/>
    </row>
    <row r="300" spans="1:13" s="12" customFormat="1" ht="24.95">
      <c r="A300" s="13" t="s">
        <v>421</v>
      </c>
      <c r="B300" s="510"/>
      <c r="C300" s="81"/>
      <c r="D300" s="70"/>
      <c r="E300" s="70"/>
      <c r="F300" s="70"/>
      <c r="G300" s="70"/>
      <c r="H300" s="70"/>
      <c r="I300" s="70"/>
      <c r="J300" s="70"/>
      <c r="K300" s="70"/>
      <c r="L300" s="70"/>
      <c r="M300" s="70"/>
    </row>
    <row r="301" spans="1:13" s="12" customFormat="1" ht="24.95">
      <c r="A301" s="13" t="s">
        <v>422</v>
      </c>
      <c r="B301" s="510"/>
      <c r="C301" s="81"/>
      <c r="D301" s="70"/>
      <c r="E301" s="70"/>
      <c r="F301" s="70"/>
      <c r="G301" s="70"/>
      <c r="H301" s="70"/>
      <c r="I301" s="70"/>
      <c r="J301" s="70"/>
      <c r="K301" s="70"/>
      <c r="L301" s="70"/>
      <c r="M301" s="70"/>
    </row>
    <row r="302" spans="1:13" s="12" customFormat="1" ht="13.5" thickBot="1">
      <c r="A302" s="43" t="s">
        <v>399</v>
      </c>
      <c r="B302" s="510"/>
      <c r="C302" s="81"/>
      <c r="D302" s="70"/>
      <c r="E302" s="70"/>
      <c r="F302" s="70"/>
      <c r="G302" s="70"/>
      <c r="H302" s="70"/>
      <c r="I302" s="70"/>
      <c r="J302" s="70"/>
      <c r="K302" s="70"/>
      <c r="L302" s="70"/>
      <c r="M302" s="70"/>
    </row>
    <row r="303" spans="1:13" s="12" customFormat="1">
      <c r="A303" s="44">
        <v>0.1</v>
      </c>
      <c r="B303" s="510"/>
      <c r="C303" s="81"/>
      <c r="D303" s="70"/>
      <c r="E303" s="70"/>
      <c r="F303" s="70"/>
      <c r="G303" s="70"/>
      <c r="H303" s="70"/>
      <c r="I303" s="70"/>
      <c r="J303" s="70"/>
      <c r="K303" s="70"/>
      <c r="L303" s="70"/>
      <c r="M303" s="70"/>
    </row>
    <row r="304" spans="1:13" s="12" customFormat="1" ht="12.95" thickBot="1">
      <c r="A304" s="45"/>
      <c r="B304" s="511"/>
      <c r="C304" s="81"/>
      <c r="D304" s="70"/>
      <c r="E304" s="70"/>
      <c r="F304" s="70"/>
      <c r="G304" s="70"/>
      <c r="H304" s="70"/>
      <c r="I304" s="70"/>
      <c r="J304" s="70"/>
      <c r="K304" s="70"/>
      <c r="L304" s="70"/>
      <c r="M304" s="70"/>
    </row>
    <row r="305" spans="1:13" s="12" customFormat="1">
      <c r="A305" s="512" t="s">
        <v>386</v>
      </c>
      <c r="B305" s="70"/>
      <c r="C305" s="70"/>
      <c r="D305" s="70"/>
      <c r="E305" s="70"/>
      <c r="F305" s="70"/>
      <c r="G305" s="70"/>
      <c r="H305" s="70"/>
      <c r="I305" s="70"/>
      <c r="J305" s="70"/>
      <c r="K305" s="70"/>
      <c r="L305" s="70"/>
      <c r="M305" s="70"/>
    </row>
    <row r="306" spans="1:13" s="14" customFormat="1" ht="12.95" thickBot="1">
      <c r="A306" s="513"/>
      <c r="B306" s="70"/>
      <c r="C306" s="70"/>
      <c r="D306" s="70"/>
      <c r="E306" s="70"/>
      <c r="F306" s="70"/>
      <c r="G306" s="70"/>
      <c r="H306" s="70"/>
      <c r="I306" s="70"/>
      <c r="J306" s="70"/>
      <c r="K306" s="70"/>
      <c r="L306" s="70"/>
      <c r="M306" s="71"/>
    </row>
    <row r="307" spans="1:13" s="14" customFormat="1">
      <c r="A307" s="512" t="s">
        <v>392</v>
      </c>
      <c r="B307" s="70"/>
      <c r="C307" s="70"/>
      <c r="D307" s="70"/>
      <c r="E307" s="70"/>
      <c r="F307" s="70"/>
      <c r="G307" s="70"/>
      <c r="H307" s="70"/>
      <c r="I307" s="70"/>
      <c r="J307" s="70"/>
      <c r="K307" s="70"/>
      <c r="L307" s="70"/>
      <c r="M307" s="71"/>
    </row>
    <row r="308" spans="1:13" s="14" customFormat="1" ht="12.95" thickBot="1">
      <c r="A308" s="513"/>
      <c r="B308" s="70"/>
      <c r="C308" s="70"/>
      <c r="D308" s="70"/>
      <c r="E308" s="70"/>
      <c r="F308" s="70"/>
      <c r="G308" s="70"/>
      <c r="H308" s="70"/>
      <c r="I308" s="70"/>
      <c r="J308" s="70"/>
      <c r="K308" s="70"/>
      <c r="L308" s="70"/>
      <c r="M308" s="71"/>
    </row>
    <row r="309" spans="1:13" s="14" customFormat="1">
      <c r="A309" s="12"/>
      <c r="B309" s="70"/>
      <c r="C309" s="70"/>
      <c r="D309" s="70"/>
      <c r="E309" s="70"/>
      <c r="F309" s="70"/>
      <c r="G309" s="70"/>
      <c r="H309" s="70"/>
      <c r="I309" s="70"/>
      <c r="J309" s="70"/>
      <c r="K309" s="70"/>
      <c r="L309" s="70"/>
      <c r="M309" s="71"/>
    </row>
    <row r="310" spans="1:13" s="14" customFormat="1">
      <c r="A310" s="12"/>
      <c r="B310" s="70"/>
      <c r="C310" s="70"/>
      <c r="D310" s="70"/>
      <c r="E310" s="70"/>
      <c r="F310" s="70"/>
      <c r="G310" s="70"/>
      <c r="H310" s="70"/>
      <c r="I310" s="70"/>
      <c r="J310" s="70"/>
      <c r="K310" s="70"/>
      <c r="L310" s="70"/>
      <c r="M310" s="71"/>
    </row>
    <row r="311" spans="1:13" s="14" customFormat="1">
      <c r="B311" s="71"/>
      <c r="C311" s="71"/>
      <c r="D311" s="71"/>
      <c r="E311" s="71"/>
      <c r="F311" s="71"/>
      <c r="G311" s="71"/>
      <c r="H311" s="71"/>
      <c r="I311" s="71"/>
      <c r="J311" s="71"/>
      <c r="K311" s="71"/>
      <c r="L311" s="71"/>
      <c r="M311" s="71"/>
    </row>
    <row r="312" spans="1:13" s="14" customFormat="1">
      <c r="B312" s="71"/>
      <c r="C312" s="71"/>
      <c r="D312" s="71"/>
      <c r="E312" s="71"/>
      <c r="F312" s="71"/>
      <c r="G312" s="71"/>
      <c r="H312" s="71"/>
      <c r="I312" s="71"/>
      <c r="J312" s="71"/>
      <c r="K312" s="71"/>
      <c r="L312" s="71"/>
      <c r="M312" s="71"/>
    </row>
    <row r="313" spans="1:13" s="14" customFormat="1">
      <c r="B313" s="71"/>
      <c r="C313" s="71"/>
      <c r="D313" s="71"/>
      <c r="E313" s="71"/>
      <c r="F313" s="71"/>
      <c r="G313" s="71"/>
      <c r="H313" s="71"/>
      <c r="I313" s="71"/>
      <c r="J313" s="71"/>
      <c r="K313" s="71"/>
      <c r="L313" s="71"/>
      <c r="M313" s="71"/>
    </row>
    <row r="314" spans="1:13" s="14" customFormat="1">
      <c r="B314" s="71"/>
      <c r="C314" s="71"/>
      <c r="D314" s="71"/>
      <c r="E314" s="71"/>
      <c r="F314" s="71"/>
      <c r="G314" s="71"/>
      <c r="H314" s="71"/>
      <c r="I314" s="71"/>
      <c r="J314" s="71"/>
      <c r="K314" s="71"/>
      <c r="L314" s="71"/>
      <c r="M314" s="71"/>
    </row>
    <row r="315" spans="1:13" s="14" customFormat="1">
      <c r="B315" s="71"/>
      <c r="C315" s="71"/>
      <c r="D315" s="71"/>
      <c r="E315" s="71"/>
      <c r="F315" s="71"/>
      <c r="G315" s="71"/>
      <c r="H315" s="71"/>
      <c r="I315" s="71"/>
      <c r="J315" s="71"/>
      <c r="K315" s="71"/>
      <c r="L315" s="71"/>
      <c r="M315" s="71"/>
    </row>
    <row r="316" spans="1:13" s="14" customFormat="1">
      <c r="B316" s="71"/>
      <c r="C316" s="71"/>
      <c r="D316" s="71"/>
      <c r="E316" s="71"/>
      <c r="F316" s="71"/>
      <c r="G316" s="71"/>
      <c r="H316" s="71"/>
      <c r="I316" s="71"/>
      <c r="J316" s="71"/>
      <c r="K316" s="71"/>
      <c r="L316" s="71"/>
      <c r="M316" s="71"/>
    </row>
    <row r="317" spans="1:13" s="14" customFormat="1">
      <c r="B317" s="71"/>
      <c r="C317" s="71"/>
      <c r="D317" s="71"/>
      <c r="E317" s="71"/>
      <c r="F317" s="71"/>
      <c r="G317" s="71"/>
      <c r="H317" s="71"/>
      <c r="I317" s="71"/>
      <c r="J317" s="71"/>
      <c r="K317" s="71"/>
      <c r="L317" s="71"/>
      <c r="M317" s="71"/>
    </row>
    <row r="318" spans="1:13" s="14" customFormat="1">
      <c r="B318" s="71"/>
      <c r="C318" s="71"/>
      <c r="D318" s="71"/>
      <c r="E318" s="71"/>
      <c r="F318" s="71"/>
      <c r="G318" s="71"/>
      <c r="H318" s="71"/>
      <c r="I318" s="71"/>
      <c r="J318" s="71"/>
      <c r="K318" s="71"/>
      <c r="L318" s="71"/>
      <c r="M318" s="71"/>
    </row>
    <row r="319" spans="1:13" s="14" customFormat="1">
      <c r="B319" s="71"/>
      <c r="C319" s="71"/>
      <c r="D319" s="71"/>
      <c r="E319" s="71"/>
      <c r="F319" s="71"/>
      <c r="G319" s="71"/>
      <c r="H319" s="71"/>
      <c r="I319" s="71"/>
      <c r="J319" s="71"/>
      <c r="K319" s="71"/>
      <c r="L319" s="71"/>
      <c r="M319" s="71"/>
    </row>
    <row r="320" spans="1:13" s="14" customFormat="1">
      <c r="B320" s="71"/>
      <c r="C320" s="71"/>
      <c r="D320" s="71"/>
      <c r="E320" s="71"/>
      <c r="F320" s="71"/>
      <c r="G320" s="71"/>
      <c r="H320" s="71"/>
      <c r="I320" s="71"/>
      <c r="J320" s="71"/>
      <c r="K320" s="71"/>
      <c r="L320" s="71"/>
      <c r="M320" s="71"/>
    </row>
    <row r="321" spans="1:13" s="14" customFormat="1">
      <c r="B321" s="71"/>
      <c r="C321" s="71"/>
      <c r="D321" s="71"/>
      <c r="E321" s="71"/>
      <c r="F321" s="71"/>
      <c r="G321" s="71"/>
      <c r="H321" s="71"/>
      <c r="I321" s="71"/>
      <c r="J321" s="71"/>
      <c r="K321" s="71"/>
      <c r="L321" s="71"/>
      <c r="M321" s="71"/>
    </row>
    <row r="322" spans="1:13" s="14" customFormat="1">
      <c r="B322" s="71"/>
      <c r="C322" s="71"/>
      <c r="D322" s="71"/>
      <c r="E322" s="71"/>
      <c r="F322" s="71"/>
      <c r="G322" s="71"/>
      <c r="H322" s="71"/>
      <c r="I322" s="71"/>
      <c r="J322" s="71"/>
      <c r="K322" s="71"/>
      <c r="L322" s="71"/>
      <c r="M322" s="71"/>
    </row>
    <row r="323" spans="1:13" s="14" customFormat="1">
      <c r="B323" s="71"/>
      <c r="C323" s="71"/>
      <c r="D323" s="71"/>
      <c r="E323" s="71"/>
      <c r="F323" s="71"/>
      <c r="G323" s="71"/>
      <c r="H323" s="71"/>
      <c r="I323" s="71"/>
      <c r="J323" s="71"/>
      <c r="K323" s="71"/>
      <c r="L323" s="71"/>
      <c r="M323" s="71"/>
    </row>
    <row r="324" spans="1:13" s="14" customFormat="1">
      <c r="B324" s="71"/>
      <c r="C324" s="71"/>
      <c r="D324" s="71"/>
      <c r="E324" s="71"/>
      <c r="F324" s="71"/>
      <c r="G324" s="71"/>
      <c r="H324" s="71"/>
      <c r="I324" s="71"/>
      <c r="J324" s="71"/>
      <c r="K324" s="71"/>
      <c r="L324" s="71"/>
      <c r="M324" s="71"/>
    </row>
    <row r="325" spans="1:13" s="14" customFormat="1">
      <c r="B325" s="71"/>
      <c r="C325" s="71"/>
      <c r="D325" s="71"/>
      <c r="E325" s="71"/>
      <c r="F325" s="71"/>
      <c r="G325" s="71"/>
      <c r="H325" s="71"/>
      <c r="I325" s="71"/>
      <c r="J325" s="71"/>
      <c r="K325" s="71"/>
      <c r="L325" s="71"/>
      <c r="M325" s="71"/>
    </row>
    <row r="326" spans="1:13" s="14" customFormat="1">
      <c r="B326" s="71"/>
      <c r="C326" s="71"/>
      <c r="D326" s="71"/>
      <c r="E326" s="71"/>
      <c r="F326" s="71"/>
      <c r="G326" s="71"/>
      <c r="H326" s="71"/>
      <c r="I326" s="71"/>
      <c r="J326" s="71"/>
      <c r="K326" s="71"/>
      <c r="L326" s="71"/>
      <c r="M326" s="71"/>
    </row>
    <row r="327" spans="1:13" s="14" customFormat="1">
      <c r="B327" s="71"/>
      <c r="C327" s="71"/>
      <c r="D327" s="71"/>
      <c r="E327" s="71"/>
      <c r="F327" s="71"/>
      <c r="G327" s="71"/>
      <c r="H327" s="71"/>
      <c r="I327" s="71"/>
      <c r="J327" s="71"/>
      <c r="K327" s="71"/>
      <c r="L327" s="71"/>
      <c r="M327" s="71"/>
    </row>
    <row r="328" spans="1:13" s="14" customFormat="1">
      <c r="B328" s="71"/>
      <c r="C328" s="71"/>
      <c r="D328" s="71"/>
      <c r="E328" s="71"/>
      <c r="F328" s="71"/>
      <c r="G328" s="71"/>
      <c r="H328" s="71"/>
      <c r="I328" s="71"/>
      <c r="J328" s="71"/>
      <c r="K328" s="71"/>
      <c r="L328" s="71"/>
      <c r="M328" s="71"/>
    </row>
    <row r="329" spans="1:13">
      <c r="A329" s="14"/>
      <c r="B329" s="71"/>
      <c r="C329" s="71"/>
      <c r="D329" s="71"/>
      <c r="E329" s="71"/>
      <c r="F329" s="71"/>
      <c r="G329" s="71"/>
      <c r="H329" s="71"/>
      <c r="I329" s="71"/>
      <c r="J329" s="71"/>
      <c r="K329" s="71"/>
      <c r="L329" s="71"/>
    </row>
    <row r="330" spans="1:13">
      <c r="A330" s="14"/>
      <c r="B330" s="71"/>
      <c r="C330" s="71"/>
      <c r="D330" s="71"/>
      <c r="E330" s="71"/>
      <c r="F330" s="71"/>
      <c r="G330" s="71"/>
      <c r="H330" s="71"/>
      <c r="I330" s="71"/>
      <c r="J330" s="71"/>
      <c r="K330" s="71"/>
      <c r="L330" s="71"/>
    </row>
    <row r="331" spans="1:13">
      <c r="A331" s="14"/>
      <c r="B331" s="71"/>
      <c r="C331" s="71"/>
      <c r="D331" s="71"/>
      <c r="E331" s="71"/>
      <c r="F331" s="71"/>
      <c r="G331" s="71"/>
      <c r="H331" s="71"/>
      <c r="I331" s="71"/>
      <c r="J331" s="71"/>
      <c r="K331" s="71"/>
      <c r="L331" s="71"/>
    </row>
    <row r="332" spans="1:13">
      <c r="A332" s="14"/>
      <c r="B332" s="71"/>
      <c r="C332" s="71"/>
      <c r="D332" s="71"/>
      <c r="E332" s="71"/>
      <c r="F332" s="71"/>
      <c r="G332" s="71"/>
      <c r="H332" s="71"/>
      <c r="I332" s="71"/>
      <c r="J332" s="71"/>
      <c r="K332" s="71"/>
      <c r="L332" s="71"/>
    </row>
    <row r="333" spans="1:13">
      <c r="A333" s="14"/>
      <c r="B333" s="71"/>
      <c r="C333" s="71"/>
      <c r="D333" s="71"/>
      <c r="E333" s="71"/>
      <c r="F333" s="71"/>
      <c r="G333" s="71"/>
      <c r="H333" s="71"/>
      <c r="I333" s="71"/>
      <c r="J333" s="71"/>
      <c r="K333" s="71"/>
      <c r="L333" s="71"/>
    </row>
  </sheetData>
  <mergeCells count="161">
    <mergeCell ref="B4:M4"/>
    <mergeCell ref="M5:M42"/>
    <mergeCell ref="A6:A47"/>
    <mergeCell ref="E15:L15"/>
    <mergeCell ref="E16:L16"/>
    <mergeCell ref="B17:B19"/>
    <mergeCell ref="C17:C19"/>
    <mergeCell ref="E19:L19"/>
    <mergeCell ref="E30:L30"/>
    <mergeCell ref="K32:K34"/>
    <mergeCell ref="L32:L34"/>
    <mergeCell ref="E36:L36"/>
    <mergeCell ref="E41:L41"/>
    <mergeCell ref="E42:L42"/>
    <mergeCell ref="E31:L31"/>
    <mergeCell ref="B32:B36"/>
    <mergeCell ref="C32:C36"/>
    <mergeCell ref="D32:D34"/>
    <mergeCell ref="E32:E34"/>
    <mergeCell ref="F32:F34"/>
    <mergeCell ref="G32:G34"/>
    <mergeCell ref="H32:H34"/>
    <mergeCell ref="I32:I34"/>
    <mergeCell ref="J32:J34"/>
    <mergeCell ref="M91:M99"/>
    <mergeCell ref="D93:L93"/>
    <mergeCell ref="H43:H45"/>
    <mergeCell ref="I43:I45"/>
    <mergeCell ref="J43:J45"/>
    <mergeCell ref="K43:K45"/>
    <mergeCell ref="L43:L45"/>
    <mergeCell ref="E47:L47"/>
    <mergeCell ref="B43:B47"/>
    <mergeCell ref="C43:C47"/>
    <mergeCell ref="D43:D45"/>
    <mergeCell ref="E43:E45"/>
    <mergeCell ref="F43:F45"/>
    <mergeCell ref="G43:G45"/>
    <mergeCell ref="B49:B52"/>
    <mergeCell ref="C49:C52"/>
    <mergeCell ref="E51:L51"/>
    <mergeCell ref="E52:L52"/>
    <mergeCell ref="M54:M86"/>
    <mergeCell ref="E63:L63"/>
    <mergeCell ref="E64:F64"/>
    <mergeCell ref="K64:L64"/>
    <mergeCell ref="D94:L94"/>
    <mergeCell ref="B96:B99"/>
    <mergeCell ref="A49:A89"/>
    <mergeCell ref="B65:B82"/>
    <mergeCell ref="C65:C82"/>
    <mergeCell ref="E82:K82"/>
    <mergeCell ref="B87:B89"/>
    <mergeCell ref="C87:C89"/>
    <mergeCell ref="M87:M88"/>
    <mergeCell ref="E89:L89"/>
    <mergeCell ref="E75:L75"/>
    <mergeCell ref="E81:L81"/>
    <mergeCell ref="E86:L86"/>
    <mergeCell ref="D128:L128"/>
    <mergeCell ref="D141:L141"/>
    <mergeCell ref="D142:L142"/>
    <mergeCell ref="C96:C99"/>
    <mergeCell ref="B105:B108"/>
    <mergeCell ref="C105:C108"/>
    <mergeCell ref="D107:L107"/>
    <mergeCell ref="D108:L108"/>
    <mergeCell ref="B110:B113"/>
    <mergeCell ref="C110:C113"/>
    <mergeCell ref="D112:L112"/>
    <mergeCell ref="D113:L113"/>
    <mergeCell ref="D98:L98"/>
    <mergeCell ref="D99:L99"/>
    <mergeCell ref="B100:B103"/>
    <mergeCell ref="C100:C103"/>
    <mergeCell ref="D102:L102"/>
    <mergeCell ref="D103:L103"/>
    <mergeCell ref="M145:M161"/>
    <mergeCell ref="D147:L147"/>
    <mergeCell ref="D148:L148"/>
    <mergeCell ref="B149:B151"/>
    <mergeCell ref="C149:C151"/>
    <mergeCell ref="E151:K151"/>
    <mergeCell ref="B91:B94"/>
    <mergeCell ref="C91:C94"/>
    <mergeCell ref="A115:A123"/>
    <mergeCell ref="M115:M143"/>
    <mergeCell ref="D117:L117"/>
    <mergeCell ref="D118:L118"/>
    <mergeCell ref="B120:B123"/>
    <mergeCell ref="D132:L132"/>
    <mergeCell ref="D133:L133"/>
    <mergeCell ref="B135:B138"/>
    <mergeCell ref="C135:C138"/>
    <mergeCell ref="D137:L137"/>
    <mergeCell ref="D138:L138"/>
    <mergeCell ref="D122:L122"/>
    <mergeCell ref="D123:L123"/>
    <mergeCell ref="B125:B128"/>
    <mergeCell ref="C125:C128"/>
    <mergeCell ref="D127:L127"/>
    <mergeCell ref="B166:B168"/>
    <mergeCell ref="A170:A185"/>
    <mergeCell ref="B162:B164"/>
    <mergeCell ref="C162:C164"/>
    <mergeCell ref="B153:B156"/>
    <mergeCell ref="C153:C156"/>
    <mergeCell ref="D155:L155"/>
    <mergeCell ref="D156:L156"/>
    <mergeCell ref="D160:L160"/>
    <mergeCell ref="D161:L161"/>
    <mergeCell ref="E164:L164"/>
    <mergeCell ref="E168:L168"/>
    <mergeCell ref="E185:L185"/>
    <mergeCell ref="A145:A156"/>
    <mergeCell ref="B191:B193"/>
    <mergeCell ref="C191:C193"/>
    <mergeCell ref="D181:L181"/>
    <mergeCell ref="D182:L182"/>
    <mergeCell ref="B183:B185"/>
    <mergeCell ref="C183:C185"/>
    <mergeCell ref="E193:L193"/>
    <mergeCell ref="M198:M201"/>
    <mergeCell ref="B199:B201"/>
    <mergeCell ref="C199:C201"/>
    <mergeCell ref="M170:M190"/>
    <mergeCell ref="D172:L172"/>
    <mergeCell ref="D173:L173"/>
    <mergeCell ref="B174:B177"/>
    <mergeCell ref="C174:C177"/>
    <mergeCell ref="D176:L176"/>
    <mergeCell ref="D177:L177"/>
    <mergeCell ref="D189:L189"/>
    <mergeCell ref="D190:L190"/>
    <mergeCell ref="A206:A207"/>
    <mergeCell ref="A195:A199"/>
    <mergeCell ref="B195:B197"/>
    <mergeCell ref="C195:C197"/>
    <mergeCell ref="B203:B205"/>
    <mergeCell ref="E201:L201"/>
    <mergeCell ref="E205:L205"/>
    <mergeCell ref="A234:A242"/>
    <mergeCell ref="B234:B245"/>
    <mergeCell ref="A246:A247"/>
    <mergeCell ref="A248:A249"/>
    <mergeCell ref="A254:A262"/>
    <mergeCell ref="B254:B265"/>
    <mergeCell ref="A208:A209"/>
    <mergeCell ref="A214:A222"/>
    <mergeCell ref="B214:B225"/>
    <mergeCell ref="A226:A227"/>
    <mergeCell ref="A228:A229"/>
    <mergeCell ref="B293:B304"/>
    <mergeCell ref="A305:A306"/>
    <mergeCell ref="A307:A308"/>
    <mergeCell ref="A266:A267"/>
    <mergeCell ref="A268:A269"/>
    <mergeCell ref="A274:A282"/>
    <mergeCell ref="B274:B285"/>
    <mergeCell ref="A286:A287"/>
    <mergeCell ref="A288:A289"/>
  </mergeCells>
  <hyperlinks>
    <hyperlink ref="A2" r:id="rId1" xr:uid="{C4460E1E-732B-46F6-889E-C48B4ABDAFC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51A6-43CB-4A44-8085-D701B8546741}">
  <sheetPr>
    <pageSetUpPr fitToPage="1"/>
  </sheetPr>
  <dimension ref="A1:M295"/>
  <sheetViews>
    <sheetView showGridLines="0" zoomScaleNormal="75" zoomScalePageLayoutView="60" workbookViewId="0">
      <pane xSplit="2" ySplit="5" topLeftCell="I184" activePane="bottomRight" state="frozen"/>
      <selection pane="bottomRight" activeCell="K164" sqref="K164"/>
      <selection pane="bottomLeft" activeCell="A6" sqref="A6"/>
      <selection pane="topRight" activeCell="C1" sqref="C1"/>
    </sheetView>
  </sheetViews>
  <sheetFormatPr defaultColWidth="8.7109375" defaultRowHeight="12.6"/>
  <cols>
    <col min="1" max="1" width="39.140625" customWidth="1"/>
    <col min="2" max="2" width="53.85546875" style="59" customWidth="1"/>
    <col min="3" max="3" width="19.140625" style="59" customWidth="1"/>
    <col min="4" max="9" width="20.7109375" style="59" customWidth="1"/>
    <col min="10" max="10" width="19.42578125" style="59" customWidth="1"/>
    <col min="11" max="11" width="29.140625" style="59" customWidth="1"/>
    <col min="12" max="12" width="23.42578125" style="59" customWidth="1"/>
    <col min="13" max="13" width="72.7109375" style="59" customWidth="1"/>
  </cols>
  <sheetData>
    <row r="1" spans="1:13" ht="12.95">
      <c r="A1" s="1" t="s">
        <v>0</v>
      </c>
      <c r="B1" s="58"/>
      <c r="C1" s="58"/>
      <c r="D1" s="58"/>
      <c r="E1" s="58"/>
      <c r="F1" s="58"/>
      <c r="G1" s="58"/>
      <c r="H1" s="58"/>
      <c r="I1" s="58"/>
      <c r="J1" s="58"/>
      <c r="K1" s="58"/>
    </row>
    <row r="2" spans="1:13">
      <c r="A2" s="11" t="s">
        <v>1</v>
      </c>
      <c r="B2" s="58"/>
      <c r="C2" s="58"/>
      <c r="D2" s="58"/>
      <c r="E2" s="58"/>
      <c r="F2" s="58"/>
      <c r="G2" s="58"/>
      <c r="H2" s="58"/>
      <c r="I2" s="58"/>
      <c r="J2" s="58"/>
      <c r="K2" s="58"/>
    </row>
    <row r="3" spans="1:13" ht="12.95" thickBot="1"/>
    <row r="4" spans="1:13" ht="36.75" customHeight="1" thickBot="1">
      <c r="A4" s="15" t="s">
        <v>423</v>
      </c>
      <c r="B4" s="595" t="s">
        <v>424</v>
      </c>
      <c r="C4" s="596"/>
      <c r="D4" s="596"/>
      <c r="E4" s="596"/>
      <c r="F4" s="596"/>
      <c r="G4" s="596"/>
      <c r="H4" s="596"/>
      <c r="I4" s="596"/>
      <c r="J4" s="596"/>
      <c r="K4" s="596"/>
      <c r="L4" s="596"/>
      <c r="M4" s="597"/>
    </row>
    <row r="5" spans="1:13" ht="27.6" customHeight="1" thickBot="1">
      <c r="A5" s="16" t="s">
        <v>3</v>
      </c>
      <c r="B5" s="17" t="s">
        <v>4</v>
      </c>
      <c r="C5" s="17" t="s">
        <v>5</v>
      </c>
      <c r="D5" s="17"/>
      <c r="E5" s="18" t="s">
        <v>6</v>
      </c>
      <c r="F5" s="18" t="s">
        <v>7</v>
      </c>
      <c r="G5" s="18" t="s">
        <v>8</v>
      </c>
      <c r="H5" s="18" t="s">
        <v>9</v>
      </c>
      <c r="I5" s="18" t="s">
        <v>10</v>
      </c>
      <c r="J5" s="18" t="s">
        <v>11</v>
      </c>
      <c r="K5" s="18" t="s">
        <v>12</v>
      </c>
      <c r="L5" s="18" t="s">
        <v>425</v>
      </c>
      <c r="M5" s="284"/>
    </row>
    <row r="6" spans="1:13" ht="87.95" thickBot="1">
      <c r="A6" s="519" t="s">
        <v>426</v>
      </c>
      <c r="B6" s="49" t="s">
        <v>427</v>
      </c>
      <c r="C6" s="85" t="s">
        <v>16</v>
      </c>
      <c r="D6" s="50" t="s">
        <v>17</v>
      </c>
      <c r="E6" s="97"/>
      <c r="F6" s="97"/>
      <c r="G6" s="97"/>
      <c r="H6" s="97"/>
      <c r="I6" s="97"/>
      <c r="J6" s="97"/>
      <c r="K6" s="97"/>
      <c r="L6" s="97"/>
      <c r="M6" s="284"/>
    </row>
    <row r="7" spans="1:13" ht="48.75" customHeight="1" thickBot="1">
      <c r="A7" s="515"/>
      <c r="B7" s="48" t="s">
        <v>428</v>
      </c>
      <c r="C7" s="82" t="s">
        <v>19</v>
      </c>
      <c r="D7" s="75" t="s">
        <v>20</v>
      </c>
      <c r="E7" s="87">
        <v>0.21644905</v>
      </c>
      <c r="F7" s="94">
        <v>0.21919399000000001</v>
      </c>
      <c r="G7" s="94">
        <v>0.22481833000000001</v>
      </c>
      <c r="H7" s="94">
        <v>0.15385871000000001</v>
      </c>
      <c r="I7" s="94">
        <v>0.14441434</v>
      </c>
      <c r="J7" s="87">
        <v>0.12924135</v>
      </c>
      <c r="K7" s="94">
        <v>0.10594290000000001</v>
      </c>
      <c r="L7" s="69">
        <f>K7</f>
        <v>0.10594290000000001</v>
      </c>
      <c r="M7" s="284"/>
    </row>
    <row r="8" spans="1:13" ht="22.9" customHeight="1" thickBot="1">
      <c r="A8" s="515"/>
      <c r="B8" s="48"/>
      <c r="C8" s="82"/>
      <c r="D8" s="75" t="s">
        <v>21</v>
      </c>
      <c r="E8" s="87">
        <v>0.59368032000000004</v>
      </c>
      <c r="F8" s="94">
        <v>0.63036537000000004</v>
      </c>
      <c r="G8" s="94">
        <v>0.82684069999999998</v>
      </c>
      <c r="H8" s="94">
        <v>0.82396924000000005</v>
      </c>
      <c r="I8" s="94">
        <v>0.83515715999999995</v>
      </c>
      <c r="J8" s="87">
        <v>0.84332830000000003</v>
      </c>
      <c r="K8" s="94">
        <v>0.87409930999999996</v>
      </c>
      <c r="L8" s="69">
        <f t="shared" ref="L8:L13" si="0">K8</f>
        <v>0.87409930999999996</v>
      </c>
      <c r="M8" s="284"/>
    </row>
    <row r="9" spans="1:13" ht="28.9" customHeight="1" thickBot="1">
      <c r="A9" s="515"/>
      <c r="B9" s="48"/>
      <c r="C9" s="82" t="s">
        <v>22</v>
      </c>
      <c r="D9" s="75" t="s">
        <v>23</v>
      </c>
      <c r="E9" s="87">
        <v>0.63235920999999995</v>
      </c>
      <c r="F9" s="94">
        <v>0.62263769000000002</v>
      </c>
      <c r="G9" s="94">
        <v>0.74323605999999998</v>
      </c>
      <c r="H9" s="94">
        <v>0.70299356999999996</v>
      </c>
      <c r="I9" s="94">
        <v>0.70745104999999997</v>
      </c>
      <c r="J9" s="87">
        <v>0.68320148999999997</v>
      </c>
      <c r="K9" s="94">
        <v>0.68598956</v>
      </c>
      <c r="L9" s="69">
        <f t="shared" si="0"/>
        <v>0.68598956</v>
      </c>
      <c r="M9" s="284"/>
    </row>
    <row r="10" spans="1:13" ht="19.149999999999999" customHeight="1" thickBot="1">
      <c r="A10" s="515"/>
      <c r="B10" s="48"/>
      <c r="C10" s="48"/>
      <c r="D10" s="60" t="s">
        <v>24</v>
      </c>
      <c r="E10" s="88">
        <v>0.87478661999999996</v>
      </c>
      <c r="F10" s="94">
        <v>0.87136579000000003</v>
      </c>
      <c r="G10" s="94">
        <v>0.82552886000000003</v>
      </c>
      <c r="H10" s="94">
        <v>0.78400057999999995</v>
      </c>
      <c r="I10" s="94">
        <v>0.77331143999999996</v>
      </c>
      <c r="J10" s="87">
        <v>0.76236831999999999</v>
      </c>
      <c r="K10" s="94">
        <v>0.75207621000000002</v>
      </c>
      <c r="L10" s="69">
        <f t="shared" si="0"/>
        <v>0.75207621000000002</v>
      </c>
      <c r="M10" s="284"/>
    </row>
    <row r="11" spans="1:13" ht="22.9" customHeight="1" thickBot="1">
      <c r="A11" s="515"/>
      <c r="B11" s="48"/>
      <c r="C11" s="82" t="s">
        <v>25</v>
      </c>
      <c r="D11" s="75" t="s">
        <v>26</v>
      </c>
      <c r="E11" s="47" t="s">
        <v>27</v>
      </c>
      <c r="F11" s="95" t="s">
        <v>27</v>
      </c>
      <c r="G11" s="96" t="s">
        <v>27</v>
      </c>
      <c r="H11" s="96" t="s">
        <v>27</v>
      </c>
      <c r="I11" s="94">
        <v>0.71827072000000003</v>
      </c>
      <c r="J11" s="333" t="s">
        <v>27</v>
      </c>
      <c r="K11" s="94">
        <v>0.71827072000000003</v>
      </c>
      <c r="L11" s="69">
        <f t="shared" si="0"/>
        <v>0.71827072000000003</v>
      </c>
      <c r="M11" s="284"/>
    </row>
    <row r="12" spans="1:13" ht="19.149999999999999" customHeight="1" thickBot="1">
      <c r="A12" s="515"/>
      <c r="B12" s="48"/>
      <c r="C12" s="48"/>
      <c r="D12" s="75" t="s">
        <v>28</v>
      </c>
      <c r="E12" s="47" t="s">
        <v>27</v>
      </c>
      <c r="F12" s="95" t="s">
        <v>27</v>
      </c>
      <c r="G12" s="94" t="s">
        <v>27</v>
      </c>
      <c r="H12" s="94" t="s">
        <v>27</v>
      </c>
      <c r="I12" s="94">
        <v>0.37581170000000003</v>
      </c>
      <c r="J12" s="333" t="s">
        <v>27</v>
      </c>
      <c r="K12" s="94">
        <v>0.37292208999999998</v>
      </c>
      <c r="L12" s="69">
        <f t="shared" si="0"/>
        <v>0.37292208999999998</v>
      </c>
      <c r="M12" s="284"/>
    </row>
    <row r="13" spans="1:13" ht="20.45" customHeight="1" thickBot="1">
      <c r="A13" s="515"/>
      <c r="B13" s="48"/>
      <c r="C13" s="48"/>
      <c r="D13" s="75" t="s">
        <v>29</v>
      </c>
      <c r="E13" s="47" t="s">
        <v>27</v>
      </c>
      <c r="F13" s="95" t="s">
        <v>27</v>
      </c>
      <c r="G13" s="94" t="s">
        <v>27</v>
      </c>
      <c r="H13" s="94" t="s">
        <v>27</v>
      </c>
      <c r="I13" s="94">
        <v>0.69370860000000001</v>
      </c>
      <c r="J13" s="333" t="s">
        <v>27</v>
      </c>
      <c r="K13" s="94">
        <v>0.69444203000000004</v>
      </c>
      <c r="L13" s="69">
        <f t="shared" si="0"/>
        <v>0.69444203000000004</v>
      </c>
      <c r="M13" s="284"/>
    </row>
    <row r="14" spans="1:13" ht="26.45" thickBot="1">
      <c r="A14" s="515"/>
      <c r="B14" s="48"/>
      <c r="C14" s="48"/>
      <c r="D14" s="50" t="s">
        <v>30</v>
      </c>
      <c r="E14" s="57"/>
      <c r="F14" s="57"/>
      <c r="G14" s="57"/>
      <c r="H14" s="57"/>
      <c r="I14" s="57"/>
      <c r="J14" s="56"/>
      <c r="K14" s="57"/>
      <c r="L14" s="56"/>
      <c r="M14" s="284"/>
    </row>
    <row r="15" spans="1:13" ht="13.5" thickBot="1">
      <c r="A15" s="515"/>
      <c r="B15" s="48"/>
      <c r="C15" s="48"/>
      <c r="D15" s="56" t="s">
        <v>46</v>
      </c>
      <c r="E15" s="525" t="s">
        <v>39</v>
      </c>
      <c r="F15" s="523"/>
      <c r="G15" s="523"/>
      <c r="H15" s="523"/>
      <c r="I15" s="523"/>
      <c r="J15" s="523"/>
      <c r="K15" s="523"/>
      <c r="L15" s="524"/>
      <c r="M15" s="284"/>
    </row>
    <row r="16" spans="1:13" ht="13.5" thickBot="1">
      <c r="A16" s="515"/>
      <c r="B16" s="61"/>
      <c r="C16" s="61"/>
      <c r="D16" s="56" t="s">
        <v>86</v>
      </c>
      <c r="E16" s="542" t="s">
        <v>429</v>
      </c>
      <c r="F16" s="533"/>
      <c r="G16" s="533"/>
      <c r="H16" s="533"/>
      <c r="I16" s="533"/>
      <c r="J16" s="533"/>
      <c r="K16" s="533"/>
      <c r="L16" s="534"/>
      <c r="M16" s="284"/>
    </row>
    <row r="17" spans="1:13" ht="30.6" customHeight="1" thickBot="1">
      <c r="A17" s="515"/>
      <c r="B17" s="17" t="s">
        <v>40</v>
      </c>
      <c r="C17" s="17" t="s">
        <v>5</v>
      </c>
      <c r="D17" s="17"/>
      <c r="E17" s="18" t="s">
        <v>41</v>
      </c>
      <c r="F17" s="18" t="s">
        <v>7</v>
      </c>
      <c r="G17" s="18" t="s">
        <v>8</v>
      </c>
      <c r="H17" s="18" t="s">
        <v>9</v>
      </c>
      <c r="I17" s="18" t="s">
        <v>42</v>
      </c>
      <c r="J17" s="18" t="s">
        <v>11</v>
      </c>
      <c r="K17" s="18" t="s">
        <v>12</v>
      </c>
      <c r="L17" s="18" t="s">
        <v>425</v>
      </c>
      <c r="M17" s="284"/>
    </row>
    <row r="18" spans="1:13" ht="26.45" thickBot="1">
      <c r="A18" s="515"/>
      <c r="B18" s="49" t="s">
        <v>430</v>
      </c>
      <c r="C18" s="85" t="s">
        <v>44</v>
      </c>
      <c r="D18" s="19" t="s">
        <v>17</v>
      </c>
      <c r="E18" s="47"/>
      <c r="F18" s="47"/>
      <c r="G18" s="47"/>
      <c r="H18" s="47"/>
      <c r="I18" s="47"/>
      <c r="J18" s="47"/>
      <c r="K18" s="47"/>
      <c r="L18" s="47"/>
      <c r="M18" s="284"/>
    </row>
    <row r="19" spans="1:13" ht="13.5" thickBot="1">
      <c r="A19" s="515"/>
      <c r="B19" s="48"/>
      <c r="C19" s="48"/>
      <c r="D19" s="75" t="s">
        <v>20</v>
      </c>
      <c r="E19" s="89">
        <v>-5.9909459999999998E-2</v>
      </c>
      <c r="F19" s="98">
        <v>-6.782763E-2</v>
      </c>
      <c r="G19" s="98">
        <v>-7.7721659999999998E-2</v>
      </c>
      <c r="H19" s="98">
        <v>-6.4661060000000006E-2</v>
      </c>
      <c r="I19" s="98">
        <v>-6.4474340000000005E-2</v>
      </c>
      <c r="J19" s="89">
        <v>-6.3545099999999993E-2</v>
      </c>
      <c r="K19" s="98">
        <v>-6.338241E-2</v>
      </c>
      <c r="L19" s="89">
        <f>K19</f>
        <v>-6.338241E-2</v>
      </c>
      <c r="M19" s="284"/>
    </row>
    <row r="20" spans="1:13" ht="15.6" customHeight="1" thickBot="1">
      <c r="A20" s="515"/>
      <c r="B20" s="48"/>
      <c r="C20" s="82" t="s">
        <v>45</v>
      </c>
      <c r="D20" s="75" t="s">
        <v>21</v>
      </c>
      <c r="E20" s="89">
        <v>-0.18239522</v>
      </c>
      <c r="F20" s="98">
        <v>-0.21634724999999999</v>
      </c>
      <c r="G20" s="98">
        <v>-0.31796294000000003</v>
      </c>
      <c r="H20" s="98">
        <v>-0.31673246999999999</v>
      </c>
      <c r="I20" s="98">
        <v>-0.35322481</v>
      </c>
      <c r="J20" s="89">
        <v>-0.36298387999999998</v>
      </c>
      <c r="K20" s="98">
        <v>-0.38454642999999999</v>
      </c>
      <c r="L20" s="89">
        <f t="shared" ref="L20:L25" si="1">K20</f>
        <v>-0.38454642999999999</v>
      </c>
      <c r="M20" s="284"/>
    </row>
    <row r="21" spans="1:13" ht="13.5" thickBot="1">
      <c r="A21" s="515"/>
      <c r="B21" s="48"/>
      <c r="C21" s="48"/>
      <c r="D21" s="75" t="s">
        <v>23</v>
      </c>
      <c r="E21" s="89">
        <v>-0.20103820999999999</v>
      </c>
      <c r="F21" s="98">
        <v>-0.20152634</v>
      </c>
      <c r="G21" s="98">
        <v>-0.24916833999999999</v>
      </c>
      <c r="H21" s="98">
        <v>-0.22863045000000001</v>
      </c>
      <c r="I21" s="98">
        <v>-0.24193086999999999</v>
      </c>
      <c r="J21" s="89">
        <v>-0.24936098000000001</v>
      </c>
      <c r="K21" s="98">
        <v>-0.25868553</v>
      </c>
      <c r="L21" s="89">
        <f t="shared" si="1"/>
        <v>-0.25868553</v>
      </c>
      <c r="M21" s="284"/>
    </row>
    <row r="22" spans="1:13" ht="13.5" thickBot="1">
      <c r="A22" s="515"/>
      <c r="B22" s="48"/>
      <c r="C22" s="48"/>
      <c r="D22" s="60" t="s">
        <v>24</v>
      </c>
      <c r="E22" s="90">
        <v>-0.25895560000000001</v>
      </c>
      <c r="F22" s="98">
        <v>-0.28887346000000003</v>
      </c>
      <c r="G22" s="98">
        <v>-0.27077308</v>
      </c>
      <c r="H22" s="98">
        <v>-0.26129159000000002</v>
      </c>
      <c r="I22" s="98">
        <v>-0.27291048000000001</v>
      </c>
      <c r="J22" s="334">
        <v>-0.28028077000000001</v>
      </c>
      <c r="K22" s="98">
        <v>-0.28497335000000001</v>
      </c>
      <c r="L22" s="89">
        <f t="shared" si="1"/>
        <v>-0.28497335000000001</v>
      </c>
      <c r="M22" s="284"/>
    </row>
    <row r="23" spans="1:13" ht="13.5" thickBot="1">
      <c r="A23" s="515"/>
      <c r="B23" s="48"/>
      <c r="C23" s="48"/>
      <c r="D23" s="75" t="s">
        <v>26</v>
      </c>
      <c r="E23" s="47" t="s">
        <v>27</v>
      </c>
      <c r="F23" s="95" t="s">
        <v>27</v>
      </c>
      <c r="G23" s="95" t="s">
        <v>27</v>
      </c>
      <c r="H23" s="95" t="s">
        <v>27</v>
      </c>
      <c r="I23" s="98">
        <v>-0.20729934999999999</v>
      </c>
      <c r="J23" s="333" t="s">
        <v>27</v>
      </c>
      <c r="K23" s="98">
        <v>-0.21185949000000001</v>
      </c>
      <c r="L23" s="89">
        <f t="shared" si="1"/>
        <v>-0.21185949000000001</v>
      </c>
      <c r="M23" s="284"/>
    </row>
    <row r="24" spans="1:13" ht="13.5" thickBot="1">
      <c r="A24" s="515"/>
      <c r="B24" s="48"/>
      <c r="C24" s="48"/>
      <c r="D24" s="75" t="s">
        <v>28</v>
      </c>
      <c r="E24" s="47" t="s">
        <v>27</v>
      </c>
      <c r="F24" s="95" t="s">
        <v>27</v>
      </c>
      <c r="G24" s="94" t="s">
        <v>27</v>
      </c>
      <c r="H24" s="94" t="s">
        <v>27</v>
      </c>
      <c r="I24" s="98">
        <v>-0.10737890999999999</v>
      </c>
      <c r="J24" s="333" t="s">
        <v>27</v>
      </c>
      <c r="K24" s="98">
        <v>-0.10770298</v>
      </c>
      <c r="L24" s="89">
        <f t="shared" si="1"/>
        <v>-0.10770298</v>
      </c>
      <c r="M24" s="284"/>
    </row>
    <row r="25" spans="1:13" ht="13.5" thickBot="1">
      <c r="A25" s="515"/>
      <c r="B25" s="48"/>
      <c r="C25" s="48"/>
      <c r="D25" s="75" t="s">
        <v>29</v>
      </c>
      <c r="E25" s="47" t="s">
        <v>27</v>
      </c>
      <c r="F25" s="95" t="s">
        <v>27</v>
      </c>
      <c r="G25" s="94" t="s">
        <v>27</v>
      </c>
      <c r="H25" s="94" t="s">
        <v>27</v>
      </c>
      <c r="I25" s="98">
        <v>-0.22497410000000001</v>
      </c>
      <c r="J25" s="333" t="s">
        <v>27</v>
      </c>
      <c r="K25" s="98">
        <v>-0.18490458000000001</v>
      </c>
      <c r="L25" s="89">
        <f t="shared" si="1"/>
        <v>-0.18490458000000001</v>
      </c>
      <c r="M25" s="284"/>
    </row>
    <row r="26" spans="1:13" ht="40.9" customHeight="1" thickBot="1">
      <c r="A26" s="515"/>
      <c r="B26" s="48" t="s">
        <v>431</v>
      </c>
      <c r="C26" s="48"/>
      <c r="D26" s="118" t="s">
        <v>30</v>
      </c>
      <c r="E26" s="57"/>
      <c r="F26" s="57"/>
      <c r="G26" s="57"/>
      <c r="H26" s="57"/>
      <c r="I26" s="57"/>
      <c r="J26" s="56"/>
      <c r="K26" s="57"/>
      <c r="L26" s="56"/>
      <c r="M26" s="284"/>
    </row>
    <row r="27" spans="1:13" ht="13.5" thickBot="1">
      <c r="A27" s="515"/>
      <c r="B27" s="21"/>
      <c r="C27" s="21"/>
      <c r="D27" s="56" t="s">
        <v>46</v>
      </c>
      <c r="E27" s="525" t="s">
        <v>39</v>
      </c>
      <c r="F27" s="523"/>
      <c r="G27" s="523"/>
      <c r="H27" s="523"/>
      <c r="I27" s="523"/>
      <c r="J27" s="523"/>
      <c r="K27" s="523"/>
      <c r="L27" s="524"/>
      <c r="M27" s="284"/>
    </row>
    <row r="28" spans="1:13" ht="17.45" customHeight="1" thickBot="1">
      <c r="A28" s="515"/>
      <c r="B28" s="22"/>
      <c r="C28" s="22"/>
      <c r="D28" s="56" t="s">
        <v>432</v>
      </c>
      <c r="E28" s="584" t="s">
        <v>429</v>
      </c>
      <c r="F28" s="533"/>
      <c r="G28" s="533"/>
      <c r="H28" s="533"/>
      <c r="I28" s="533"/>
      <c r="J28" s="533"/>
      <c r="K28" s="533"/>
      <c r="L28" s="534"/>
      <c r="M28" s="284"/>
    </row>
    <row r="29" spans="1:13" ht="28.35" customHeight="1" thickBot="1">
      <c r="A29" s="515"/>
      <c r="B29" s="15" t="s">
        <v>52</v>
      </c>
      <c r="C29" s="15" t="s">
        <v>5</v>
      </c>
      <c r="D29" s="15"/>
      <c r="E29" s="18" t="s">
        <v>53</v>
      </c>
      <c r="F29" s="18" t="s">
        <v>7</v>
      </c>
      <c r="G29" s="18" t="s">
        <v>8</v>
      </c>
      <c r="H29" s="18" t="s">
        <v>54</v>
      </c>
      <c r="I29" s="18" t="s">
        <v>42</v>
      </c>
      <c r="J29" s="18" t="s">
        <v>55</v>
      </c>
      <c r="K29" s="18" t="s">
        <v>433</v>
      </c>
      <c r="L29" s="18" t="s">
        <v>434</v>
      </c>
      <c r="M29" s="284"/>
    </row>
    <row r="30" spans="1:13" ht="100.7" customHeight="1" thickBot="1">
      <c r="A30" s="515"/>
      <c r="B30" s="265" t="s">
        <v>435</v>
      </c>
      <c r="C30" s="322" t="s">
        <v>63</v>
      </c>
      <c r="D30" s="292" t="s">
        <v>90</v>
      </c>
      <c r="E30" s="319" t="s">
        <v>27</v>
      </c>
      <c r="F30" s="319" t="s">
        <v>27</v>
      </c>
      <c r="G30" s="319" t="s">
        <v>27</v>
      </c>
      <c r="H30" s="320"/>
      <c r="I30" s="320"/>
      <c r="J30" s="320"/>
      <c r="K30" s="109"/>
      <c r="L30" s="109"/>
      <c r="M30" s="284"/>
    </row>
    <row r="31" spans="1:13" ht="104.45" customHeight="1" thickBot="1">
      <c r="A31" s="515"/>
      <c r="B31" s="295"/>
      <c r="C31" s="83"/>
      <c r="D31" s="84"/>
      <c r="E31" s="319" t="s">
        <v>27</v>
      </c>
      <c r="F31" s="319" t="s">
        <v>27</v>
      </c>
      <c r="G31" s="319" t="s">
        <v>27</v>
      </c>
      <c r="H31" s="320" t="s">
        <v>27</v>
      </c>
      <c r="I31" s="320" t="s">
        <v>27</v>
      </c>
      <c r="J31" s="320" t="s">
        <v>27</v>
      </c>
      <c r="K31" s="47" t="s">
        <v>27</v>
      </c>
      <c r="L31" s="109"/>
      <c r="M31" s="284"/>
    </row>
    <row r="32" spans="1:13" ht="25.5" thickBot="1">
      <c r="A32" s="515"/>
      <c r="B32" s="266" t="s">
        <v>436</v>
      </c>
      <c r="C32" s="83"/>
      <c r="D32" s="19" t="s">
        <v>64</v>
      </c>
      <c r="E32" s="307"/>
      <c r="F32" s="321"/>
      <c r="G32" s="321"/>
      <c r="H32" s="321"/>
      <c r="I32" s="321"/>
      <c r="J32" s="321"/>
      <c r="K32" s="56"/>
      <c r="L32" s="56"/>
      <c r="M32" s="284"/>
    </row>
    <row r="33" spans="1:13" ht="13.5" thickBot="1">
      <c r="A33" s="515"/>
      <c r="B33" s="295"/>
      <c r="C33" s="83"/>
      <c r="D33" s="56" t="s">
        <v>46</v>
      </c>
      <c r="E33" s="525" t="s">
        <v>437</v>
      </c>
      <c r="F33" s="523"/>
      <c r="G33" s="523"/>
      <c r="H33" s="523"/>
      <c r="I33" s="523"/>
      <c r="J33" s="523"/>
      <c r="K33" s="523"/>
      <c r="L33" s="524"/>
      <c r="M33" s="284"/>
    </row>
    <row r="34" spans="1:13" ht="29.1" customHeight="1" thickBot="1">
      <c r="A34" s="516"/>
      <c r="B34" s="296"/>
      <c r="C34" s="86"/>
      <c r="D34" s="56" t="s">
        <v>86</v>
      </c>
      <c r="E34" s="598" t="s">
        <v>438</v>
      </c>
      <c r="F34" s="599"/>
      <c r="G34" s="599"/>
      <c r="H34" s="599"/>
      <c r="I34" s="599"/>
      <c r="J34" s="599"/>
      <c r="K34" s="599"/>
      <c r="L34" s="600"/>
      <c r="M34" s="284"/>
    </row>
    <row r="35" spans="1:13" ht="26.45" thickBot="1">
      <c r="A35" s="24" t="s">
        <v>439</v>
      </c>
      <c r="B35" s="25" t="s">
        <v>74</v>
      </c>
      <c r="C35" s="25" t="s">
        <v>5</v>
      </c>
      <c r="D35" s="25"/>
      <c r="E35" s="26" t="s">
        <v>41</v>
      </c>
      <c r="F35" s="26" t="s">
        <v>7</v>
      </c>
      <c r="G35" s="26" t="s">
        <v>75</v>
      </c>
      <c r="H35" s="26" t="s">
        <v>76</v>
      </c>
      <c r="I35" s="26" t="s">
        <v>77</v>
      </c>
      <c r="J35" s="26" t="s">
        <v>78</v>
      </c>
      <c r="K35" s="26" t="s">
        <v>117</v>
      </c>
      <c r="L35" s="26" t="s">
        <v>425</v>
      </c>
      <c r="M35" s="27" t="s">
        <v>80</v>
      </c>
    </row>
    <row r="36" spans="1:13" ht="24.75" customHeight="1" thickBot="1">
      <c r="A36" s="519" t="s">
        <v>440</v>
      </c>
      <c r="B36" s="49" t="s">
        <v>441</v>
      </c>
      <c r="C36" s="49" t="s">
        <v>442</v>
      </c>
      <c r="D36" s="19" t="s">
        <v>90</v>
      </c>
      <c r="E36" s="47"/>
      <c r="F36" s="64"/>
      <c r="G36" s="47"/>
      <c r="H36" s="47"/>
      <c r="I36" s="47"/>
      <c r="J36" s="47"/>
      <c r="K36" s="47"/>
      <c r="L36" s="47"/>
      <c r="M36" s="577" t="s">
        <v>91</v>
      </c>
    </row>
    <row r="37" spans="1:13" ht="15" customHeight="1" thickBot="1">
      <c r="A37" s="515"/>
      <c r="B37" s="48"/>
      <c r="C37" s="82"/>
      <c r="D37" s="60" t="s">
        <v>443</v>
      </c>
      <c r="E37" s="92"/>
      <c r="F37" s="99"/>
      <c r="G37" s="100"/>
      <c r="H37" s="100"/>
      <c r="I37" s="100"/>
      <c r="J37" s="92"/>
      <c r="K37" s="100"/>
      <c r="L37" s="108">
        <f>K37</f>
        <v>0</v>
      </c>
      <c r="M37" s="593"/>
    </row>
    <row r="38" spans="1:13" ht="12.95" thickBot="1">
      <c r="A38" s="515"/>
      <c r="B38" s="48"/>
      <c r="C38" s="82"/>
      <c r="D38" s="60" t="s">
        <v>444</v>
      </c>
      <c r="E38" s="92"/>
      <c r="F38" s="99"/>
      <c r="G38" s="100"/>
      <c r="H38" s="100"/>
      <c r="I38" s="100"/>
      <c r="J38" s="92"/>
      <c r="K38" s="100"/>
      <c r="L38" s="108">
        <f>K38</f>
        <v>0</v>
      </c>
      <c r="M38" s="593"/>
    </row>
    <row r="39" spans="1:13" ht="15" customHeight="1" thickBot="1">
      <c r="A39" s="515"/>
      <c r="B39" s="48"/>
      <c r="C39" s="82"/>
      <c r="D39" s="60" t="s">
        <v>445</v>
      </c>
      <c r="E39" s="92"/>
      <c r="F39" s="99"/>
      <c r="G39" s="100"/>
      <c r="H39" s="100"/>
      <c r="I39" s="100"/>
      <c r="J39" s="92"/>
      <c r="K39" s="100"/>
      <c r="L39" s="108">
        <f>K39</f>
        <v>0</v>
      </c>
      <c r="M39" s="593"/>
    </row>
    <row r="40" spans="1:13" ht="12.95" hidden="1" thickBot="1">
      <c r="A40" s="515"/>
      <c r="B40" s="48"/>
      <c r="C40" s="82"/>
      <c r="D40" s="60" t="s">
        <v>24</v>
      </c>
      <c r="E40" s="93">
        <v>0.21552900999999999</v>
      </c>
      <c r="F40" s="101"/>
      <c r="G40" s="101"/>
      <c r="H40" s="100"/>
      <c r="I40" s="100"/>
      <c r="J40" s="92"/>
      <c r="K40" s="100"/>
      <c r="L40" s="108">
        <f>K40</f>
        <v>0</v>
      </c>
      <c r="M40" s="593"/>
    </row>
    <row r="41" spans="1:13" ht="50.45" thickBot="1">
      <c r="A41" s="515"/>
      <c r="B41" s="48"/>
      <c r="C41" s="82"/>
      <c r="D41" s="60" t="s">
        <v>446</v>
      </c>
      <c r="E41" s="47"/>
      <c r="F41" s="95"/>
      <c r="G41" s="95"/>
      <c r="H41" s="95"/>
      <c r="I41" s="100"/>
      <c r="J41" s="92"/>
      <c r="K41" s="100"/>
      <c r="L41" s="108">
        <f>K41</f>
        <v>0</v>
      </c>
      <c r="M41" s="593"/>
    </row>
    <row r="42" spans="1:13" ht="13.5" thickBot="1">
      <c r="A42" s="515"/>
      <c r="B42" s="48"/>
      <c r="C42" s="48"/>
      <c r="D42" s="20" t="s">
        <v>64</v>
      </c>
      <c r="E42" s="57"/>
      <c r="F42" s="57"/>
      <c r="G42" s="57"/>
      <c r="H42" s="57"/>
      <c r="I42" s="57"/>
      <c r="J42" s="56"/>
      <c r="K42" s="57"/>
      <c r="L42" s="56"/>
      <c r="M42" s="593"/>
    </row>
    <row r="43" spans="1:13" ht="25.5" customHeight="1" thickBot="1">
      <c r="A43" s="515"/>
      <c r="B43" s="72" t="s">
        <v>447</v>
      </c>
      <c r="C43" s="72"/>
      <c r="D43" s="56" t="s">
        <v>38</v>
      </c>
      <c r="E43" s="525" t="s">
        <v>448</v>
      </c>
      <c r="F43" s="523"/>
      <c r="G43" s="523"/>
      <c r="H43" s="523"/>
      <c r="I43" s="523"/>
      <c r="J43" s="523"/>
      <c r="K43" s="523"/>
      <c r="L43" s="524"/>
      <c r="M43" s="593"/>
    </row>
    <row r="44" spans="1:13" ht="12.95" thickBot="1">
      <c r="A44" s="515"/>
      <c r="B44" s="61"/>
      <c r="C44" s="61"/>
      <c r="D44" s="56" t="s">
        <v>86</v>
      </c>
      <c r="E44" s="542"/>
      <c r="F44" s="534"/>
      <c r="G44" s="62"/>
      <c r="H44" s="62"/>
      <c r="I44" s="62"/>
      <c r="J44" s="62"/>
      <c r="K44" s="542"/>
      <c r="L44" s="534"/>
      <c r="M44" s="593"/>
    </row>
    <row r="45" spans="1:13" ht="26.45" customHeight="1" thickBot="1">
      <c r="A45" s="515"/>
      <c r="B45" s="17" t="s">
        <v>87</v>
      </c>
      <c r="C45" s="17" t="s">
        <v>5</v>
      </c>
      <c r="D45" s="17"/>
      <c r="E45" s="18" t="s">
        <v>109</v>
      </c>
      <c r="F45" s="18" t="s">
        <v>7</v>
      </c>
      <c r="G45" s="18" t="s">
        <v>8</v>
      </c>
      <c r="H45" s="18" t="s">
        <v>9</v>
      </c>
      <c r="I45" s="18" t="s">
        <v>10</v>
      </c>
      <c r="J45" s="18" t="s">
        <v>11</v>
      </c>
      <c r="K45" s="18" t="s">
        <v>12</v>
      </c>
      <c r="L45" s="18" t="s">
        <v>13</v>
      </c>
      <c r="M45" s="593"/>
    </row>
    <row r="46" spans="1:13" ht="33" customHeight="1" thickBot="1">
      <c r="A46" s="592"/>
      <c r="B46" s="111" t="s">
        <v>449</v>
      </c>
      <c r="C46" s="17"/>
      <c r="D46" s="17"/>
      <c r="E46" s="18" t="s">
        <v>109</v>
      </c>
      <c r="F46" s="18" t="s">
        <v>7</v>
      </c>
      <c r="G46" s="18" t="s">
        <v>8</v>
      </c>
      <c r="H46" s="18" t="s">
        <v>9</v>
      </c>
      <c r="I46" s="18" t="s">
        <v>10</v>
      </c>
      <c r="J46" s="18" t="s">
        <v>11</v>
      </c>
      <c r="K46" s="18" t="s">
        <v>12</v>
      </c>
      <c r="L46" s="18" t="s">
        <v>13</v>
      </c>
      <c r="M46" s="593"/>
    </row>
    <row r="47" spans="1:13" ht="21" customHeight="1" thickBot="1">
      <c r="A47" s="592"/>
      <c r="B47" s="271"/>
      <c r="C47" s="112"/>
      <c r="D47" s="323" t="s">
        <v>90</v>
      </c>
      <c r="E47" s="324"/>
      <c r="F47" s="324"/>
      <c r="G47" s="324"/>
      <c r="H47" s="324"/>
      <c r="I47" s="324"/>
      <c r="J47" s="324"/>
      <c r="K47" s="314" t="s">
        <v>203</v>
      </c>
      <c r="L47" s="314"/>
      <c r="M47" s="593"/>
    </row>
    <row r="48" spans="1:13" ht="21" customHeight="1" thickBot="1">
      <c r="A48" s="592"/>
      <c r="B48" s="271"/>
      <c r="C48" s="91"/>
      <c r="D48" s="323" t="s">
        <v>298</v>
      </c>
      <c r="E48" s="324"/>
      <c r="F48" s="324"/>
      <c r="G48" s="324"/>
      <c r="H48" s="324"/>
      <c r="I48" s="324"/>
      <c r="J48" s="324"/>
      <c r="K48" s="314"/>
      <c r="L48" s="314"/>
      <c r="M48" s="593"/>
    </row>
    <row r="49" spans="1:13" ht="26.25" customHeight="1" thickBot="1">
      <c r="A49" s="592"/>
      <c r="B49" s="269" t="s">
        <v>450</v>
      </c>
      <c r="C49" s="91"/>
      <c r="D49" s="323" t="s">
        <v>46</v>
      </c>
      <c r="E49" s="604"/>
      <c r="F49" s="605"/>
      <c r="G49" s="605"/>
      <c r="H49" s="605"/>
      <c r="I49" s="605"/>
      <c r="J49" s="605"/>
      <c r="K49" s="605"/>
      <c r="L49" s="606"/>
      <c r="M49" s="593"/>
    </row>
    <row r="50" spans="1:13" ht="21" customHeight="1" thickBot="1">
      <c r="A50" s="592"/>
      <c r="B50" s="272"/>
      <c r="C50" s="74"/>
      <c r="D50" s="323" t="s">
        <v>86</v>
      </c>
      <c r="E50" s="604"/>
      <c r="F50" s="605"/>
      <c r="G50" s="605"/>
      <c r="H50" s="605"/>
      <c r="I50" s="605"/>
      <c r="J50" s="605"/>
      <c r="K50" s="605"/>
      <c r="L50" s="606"/>
      <c r="M50" s="593"/>
    </row>
    <row r="51" spans="1:13" ht="35.1" customHeight="1" thickBot="1">
      <c r="A51" s="515"/>
      <c r="B51" s="17" t="s">
        <v>116</v>
      </c>
      <c r="C51" s="15" t="s">
        <v>5</v>
      </c>
      <c r="D51" s="17"/>
      <c r="E51" s="18" t="s">
        <v>41</v>
      </c>
      <c r="F51" s="18" t="s">
        <v>7</v>
      </c>
      <c r="G51" s="18" t="s">
        <v>75</v>
      </c>
      <c r="H51" s="18" t="s">
        <v>76</v>
      </c>
      <c r="I51" s="18" t="s">
        <v>77</v>
      </c>
      <c r="J51" s="18" t="s">
        <v>78</v>
      </c>
      <c r="K51" s="18" t="s">
        <v>117</v>
      </c>
      <c r="L51" s="18" t="s">
        <v>13</v>
      </c>
      <c r="M51" s="593"/>
    </row>
    <row r="52" spans="1:13" ht="173.1" customHeight="1" thickBot="1">
      <c r="A52" s="515"/>
      <c r="B52" s="105" t="s">
        <v>451</v>
      </c>
      <c r="C52" s="105"/>
      <c r="D52" s="251" t="s">
        <v>90</v>
      </c>
      <c r="E52" s="109" t="s">
        <v>452</v>
      </c>
      <c r="F52" s="110" t="s">
        <v>120</v>
      </c>
      <c r="G52" s="109" t="s">
        <v>119</v>
      </c>
      <c r="H52" s="109" t="s">
        <v>121</v>
      </c>
      <c r="I52" s="47" t="s">
        <v>122</v>
      </c>
      <c r="J52" s="256" t="s">
        <v>123</v>
      </c>
      <c r="K52" s="256" t="s">
        <v>124</v>
      </c>
      <c r="L52" s="257" t="s">
        <v>125</v>
      </c>
      <c r="M52" s="593"/>
    </row>
    <row r="53" spans="1:13" ht="64.5" customHeight="1" thickBot="1">
      <c r="A53" s="515"/>
      <c r="B53" s="72" t="s">
        <v>126</v>
      </c>
      <c r="C53" s="72"/>
      <c r="D53" s="20" t="s">
        <v>64</v>
      </c>
      <c r="E53" s="57"/>
      <c r="F53" s="57"/>
      <c r="G53" s="57"/>
      <c r="H53" s="47"/>
      <c r="I53" s="47"/>
      <c r="J53" s="256"/>
      <c r="K53" s="256"/>
      <c r="L53" s="256"/>
      <c r="M53" s="593"/>
    </row>
    <row r="54" spans="1:13" ht="18" customHeight="1" thickBot="1">
      <c r="A54" s="515"/>
      <c r="B54" s="72"/>
      <c r="C54" s="72"/>
      <c r="D54" s="118" t="s">
        <v>46</v>
      </c>
      <c r="E54" s="638" t="s">
        <v>453</v>
      </c>
      <c r="F54" s="639"/>
      <c r="G54" s="639"/>
      <c r="H54" s="639"/>
      <c r="I54" s="639"/>
      <c r="J54" s="639"/>
      <c r="K54" s="639"/>
      <c r="L54" s="640"/>
      <c r="M54" s="593"/>
    </row>
    <row r="55" spans="1:13" ht="13.5" thickBot="1">
      <c r="A55" s="516"/>
      <c r="B55" s="61"/>
      <c r="C55" s="61"/>
      <c r="D55" s="118" t="s">
        <v>86</v>
      </c>
      <c r="E55" s="689"/>
      <c r="F55" s="690"/>
      <c r="G55" s="690"/>
      <c r="H55" s="690"/>
      <c r="I55" s="690"/>
      <c r="J55" s="690"/>
      <c r="K55" s="690"/>
      <c r="L55" s="691"/>
      <c r="M55" s="594"/>
    </row>
    <row r="56" spans="1:13" ht="13.5" thickBot="1">
      <c r="A56" s="517" t="s">
        <v>386</v>
      </c>
      <c r="B56" s="28" t="s">
        <v>387</v>
      </c>
      <c r="C56" s="28"/>
      <c r="D56" s="28"/>
      <c r="E56" s="28" t="s">
        <v>388</v>
      </c>
      <c r="F56" s="28" t="s">
        <v>389</v>
      </c>
      <c r="G56" s="28"/>
      <c r="H56" s="28"/>
      <c r="I56" s="28"/>
      <c r="J56" s="28"/>
      <c r="K56" s="28" t="s">
        <v>390</v>
      </c>
      <c r="L56" s="601" t="s">
        <v>391</v>
      </c>
      <c r="M56" s="602"/>
    </row>
    <row r="57" spans="1:13" ht="13.5" thickBot="1">
      <c r="A57" s="518"/>
      <c r="B57" s="29"/>
      <c r="C57" s="29"/>
      <c r="D57" s="29"/>
      <c r="E57" s="29"/>
      <c r="F57" s="29"/>
      <c r="G57" s="29"/>
      <c r="H57" s="29"/>
      <c r="I57" s="29"/>
      <c r="J57" s="29"/>
      <c r="K57" s="29"/>
      <c r="L57" s="580"/>
      <c r="M57" s="603"/>
    </row>
    <row r="58" spans="1:13" ht="13.5" thickBot="1">
      <c r="A58" s="517" t="s">
        <v>392</v>
      </c>
      <c r="B58" s="55" t="s">
        <v>393</v>
      </c>
      <c r="C58" s="55"/>
      <c r="D58" s="30"/>
      <c r="E58" s="585"/>
      <c r="F58" s="586"/>
      <c r="G58" s="586"/>
      <c r="H58" s="586"/>
      <c r="I58" s="586"/>
      <c r="J58" s="586"/>
      <c r="K58" s="586"/>
      <c r="L58" s="586"/>
      <c r="M58" s="587"/>
    </row>
    <row r="59" spans="1:13" ht="13.5" thickBot="1">
      <c r="A59" s="518"/>
      <c r="B59" s="29"/>
      <c r="C59" s="31"/>
      <c r="D59" s="31"/>
      <c r="E59" s="588"/>
      <c r="F59" s="589"/>
      <c r="G59" s="589"/>
      <c r="H59" s="589"/>
      <c r="I59" s="589"/>
      <c r="J59" s="589"/>
      <c r="K59" s="589"/>
      <c r="L59" s="589"/>
      <c r="M59" s="590"/>
    </row>
    <row r="60" spans="1:13" ht="12.95">
      <c r="A60" s="23"/>
      <c r="B60" s="23"/>
      <c r="C60" s="23"/>
      <c r="D60" s="23"/>
      <c r="E60" s="23"/>
      <c r="F60" s="23"/>
      <c r="G60" s="23"/>
      <c r="H60" s="23"/>
      <c r="I60" s="23"/>
      <c r="J60" s="23"/>
      <c r="K60" s="23"/>
      <c r="L60" s="23"/>
      <c r="M60" s="23"/>
    </row>
    <row r="61" spans="1:13" ht="13.5" thickBot="1">
      <c r="A61" s="23"/>
      <c r="B61" s="23"/>
      <c r="C61" s="23"/>
      <c r="D61" s="23"/>
      <c r="E61" s="23"/>
      <c r="F61" s="23"/>
      <c r="G61" s="23"/>
      <c r="H61" s="23"/>
      <c r="I61" s="23"/>
      <c r="J61" s="23"/>
      <c r="K61" s="23"/>
      <c r="L61" s="23"/>
      <c r="M61" s="23"/>
    </row>
    <row r="62" spans="1:13" ht="26.45" thickBot="1">
      <c r="A62" s="24" t="s">
        <v>136</v>
      </c>
      <c r="B62" s="25" t="s">
        <v>137</v>
      </c>
      <c r="C62" s="76"/>
      <c r="D62" s="53"/>
      <c r="E62" s="51" t="s">
        <v>41</v>
      </c>
      <c r="F62" s="51" t="s">
        <v>7</v>
      </c>
      <c r="G62" s="51" t="s">
        <v>75</v>
      </c>
      <c r="H62" s="51" t="s">
        <v>76</v>
      </c>
      <c r="I62" s="51" t="s">
        <v>77</v>
      </c>
      <c r="J62" s="51" t="s">
        <v>78</v>
      </c>
      <c r="K62" s="51" t="s">
        <v>117</v>
      </c>
      <c r="L62" s="51" t="s">
        <v>454</v>
      </c>
      <c r="M62" s="27" t="s">
        <v>139</v>
      </c>
    </row>
    <row r="63" spans="1:13" ht="68.099999999999994" customHeight="1" thickBot="1">
      <c r="A63" s="519" t="s">
        <v>455</v>
      </c>
      <c r="B63" s="49" t="s">
        <v>456</v>
      </c>
      <c r="C63" s="49"/>
      <c r="D63" s="50" t="s">
        <v>90</v>
      </c>
      <c r="E63" s="63" t="s">
        <v>143</v>
      </c>
      <c r="F63" s="64" t="s">
        <v>120</v>
      </c>
      <c r="G63" s="110" t="s">
        <v>145</v>
      </c>
      <c r="H63" s="110" t="s">
        <v>146</v>
      </c>
      <c r="I63" s="110" t="s">
        <v>147</v>
      </c>
      <c r="J63" s="258" t="s">
        <v>148</v>
      </c>
      <c r="K63" s="258" t="s">
        <v>149</v>
      </c>
      <c r="L63" s="259" t="s">
        <v>150</v>
      </c>
      <c r="M63" s="509" t="s">
        <v>151</v>
      </c>
    </row>
    <row r="64" spans="1:13" ht="131.25" customHeight="1" thickBot="1">
      <c r="A64" s="591"/>
      <c r="B64" s="48"/>
      <c r="C64" s="48"/>
      <c r="D64" s="373" t="s">
        <v>64</v>
      </c>
      <c r="E64" s="57"/>
      <c r="F64" s="57"/>
      <c r="G64" s="252" t="s">
        <v>152</v>
      </c>
      <c r="H64" s="261" t="s">
        <v>457</v>
      </c>
      <c r="I64" s="261" t="s">
        <v>458</v>
      </c>
      <c r="J64" s="261" t="s">
        <v>459</v>
      </c>
      <c r="K64" s="252"/>
      <c r="L64" s="252"/>
      <c r="M64" s="510"/>
    </row>
    <row r="65" spans="1:13" ht="13.5" thickBot="1">
      <c r="A65" s="91"/>
      <c r="B65" s="48"/>
      <c r="C65" s="77"/>
      <c r="D65" s="273" t="s">
        <v>46</v>
      </c>
      <c r="E65" s="540" t="s">
        <v>460</v>
      </c>
      <c r="F65" s="550"/>
      <c r="G65" s="550"/>
      <c r="H65" s="550"/>
      <c r="I65" s="550"/>
      <c r="J65" s="550"/>
      <c r="K65" s="550"/>
      <c r="L65" s="551"/>
      <c r="M65" s="510"/>
    </row>
    <row r="66" spans="1:13" ht="13.5" thickBot="1">
      <c r="A66" s="91"/>
      <c r="B66" s="48"/>
      <c r="C66" s="77"/>
      <c r="D66" s="326" t="s">
        <v>86</v>
      </c>
      <c r="E66" s="533"/>
      <c r="F66" s="550"/>
      <c r="G66" s="550"/>
      <c r="H66" s="550"/>
      <c r="I66" s="550"/>
      <c r="J66" s="550"/>
      <c r="K66" s="550"/>
      <c r="L66" s="551"/>
      <c r="M66" s="510"/>
    </row>
    <row r="67" spans="1:13" ht="26.45" thickBot="1">
      <c r="A67" s="325" t="s">
        <v>399</v>
      </c>
      <c r="B67" s="328" t="s">
        <v>155</v>
      </c>
      <c r="C67" s="328"/>
      <c r="D67" s="328"/>
      <c r="E67" s="51" t="s">
        <v>41</v>
      </c>
      <c r="F67" s="51" t="s">
        <v>7</v>
      </c>
      <c r="G67" s="51" t="s">
        <v>75</v>
      </c>
      <c r="H67" s="51" t="s">
        <v>76</v>
      </c>
      <c r="I67" s="51" t="s">
        <v>10</v>
      </c>
      <c r="J67" s="51" t="s">
        <v>11</v>
      </c>
      <c r="K67" s="51" t="s">
        <v>12</v>
      </c>
      <c r="L67" s="51" t="s">
        <v>454</v>
      </c>
      <c r="M67" s="510"/>
    </row>
    <row r="68" spans="1:13" ht="125.1">
      <c r="A68" s="616">
        <f>20</f>
        <v>20</v>
      </c>
      <c r="B68" s="607" t="s">
        <v>461</v>
      </c>
      <c r="C68" s="275"/>
      <c r="D68" s="327" t="s">
        <v>90</v>
      </c>
      <c r="E68" s="249" t="s">
        <v>143</v>
      </c>
      <c r="F68" s="249" t="s">
        <v>120</v>
      </c>
      <c r="G68" s="249" t="s">
        <v>157</v>
      </c>
      <c r="H68" s="249" t="s">
        <v>158</v>
      </c>
      <c r="I68" s="249" t="s">
        <v>462</v>
      </c>
      <c r="J68" s="249" t="s">
        <v>160</v>
      </c>
      <c r="K68" s="249" t="s">
        <v>463</v>
      </c>
      <c r="L68" s="249" t="s">
        <v>162</v>
      </c>
      <c r="M68" s="520"/>
    </row>
    <row r="69" spans="1:13" ht="137.44999999999999">
      <c r="A69" s="617"/>
      <c r="B69" s="608"/>
      <c r="C69" s="275"/>
      <c r="D69" s="276" t="s">
        <v>64</v>
      </c>
      <c r="E69" s="278" t="s">
        <v>64</v>
      </c>
      <c r="F69" s="278"/>
      <c r="G69" s="249" t="s">
        <v>163</v>
      </c>
      <c r="H69" s="249" t="s">
        <v>464</v>
      </c>
      <c r="I69" s="249" t="s">
        <v>465</v>
      </c>
      <c r="J69" s="249" t="s">
        <v>466</v>
      </c>
      <c r="K69" s="249"/>
      <c r="L69" s="249"/>
      <c r="M69" s="520"/>
    </row>
    <row r="70" spans="1:13" ht="12.95">
      <c r="A70" s="617"/>
      <c r="B70" s="608"/>
      <c r="C70" s="275"/>
      <c r="D70" s="276" t="s">
        <v>46</v>
      </c>
      <c r="E70" s="624" t="s">
        <v>164</v>
      </c>
      <c r="F70" s="625"/>
      <c r="G70" s="625"/>
      <c r="H70" s="625"/>
      <c r="I70" s="625"/>
      <c r="J70" s="625"/>
      <c r="K70" s="625"/>
      <c r="L70" s="626"/>
      <c r="M70" s="520"/>
    </row>
    <row r="71" spans="1:13" ht="47.25" customHeight="1" thickBot="1">
      <c r="A71" s="617"/>
      <c r="B71" s="608"/>
      <c r="C71" s="275"/>
      <c r="D71" s="329" t="s">
        <v>86</v>
      </c>
      <c r="E71" s="624" t="s">
        <v>467</v>
      </c>
      <c r="F71" s="625"/>
      <c r="G71" s="625"/>
      <c r="H71" s="625"/>
      <c r="I71" s="625"/>
      <c r="J71" s="625"/>
      <c r="K71" s="625"/>
      <c r="L71" s="626"/>
      <c r="M71" s="520"/>
    </row>
    <row r="72" spans="1:13" ht="19.5" customHeight="1" thickBot="1">
      <c r="A72" s="617"/>
      <c r="B72" s="15" t="s">
        <v>468</v>
      </c>
      <c r="C72" s="15" t="s">
        <v>5</v>
      </c>
      <c r="D72" s="15"/>
      <c r="E72" s="18" t="s">
        <v>6</v>
      </c>
      <c r="F72" s="18" t="s">
        <v>7</v>
      </c>
      <c r="G72" s="18" t="s">
        <v>8</v>
      </c>
      <c r="H72" s="18" t="s">
        <v>9</v>
      </c>
      <c r="I72" s="18" t="s">
        <v>10</v>
      </c>
      <c r="J72" s="18" t="s">
        <v>11</v>
      </c>
      <c r="K72" s="18" t="s">
        <v>12</v>
      </c>
      <c r="L72" s="18" t="s">
        <v>13</v>
      </c>
      <c r="M72" s="520"/>
    </row>
    <row r="73" spans="1:13" ht="65.45" customHeight="1" thickBot="1">
      <c r="A73" s="617"/>
      <c r="B73" s="111" t="s">
        <v>469</v>
      </c>
      <c r="C73" s="331"/>
      <c r="D73" s="331" t="s">
        <v>90</v>
      </c>
      <c r="E73" s="332" t="s">
        <v>27</v>
      </c>
      <c r="F73" s="332" t="s">
        <v>27</v>
      </c>
      <c r="G73" s="332" t="s">
        <v>27</v>
      </c>
      <c r="H73" s="332" t="s">
        <v>27</v>
      </c>
      <c r="I73" s="332" t="s">
        <v>27</v>
      </c>
      <c r="J73" s="332" t="s">
        <v>27</v>
      </c>
      <c r="K73" s="279" t="s">
        <v>470</v>
      </c>
      <c r="L73" s="249" t="s">
        <v>471</v>
      </c>
      <c r="M73" s="520"/>
    </row>
    <row r="74" spans="1:13" ht="12.95">
      <c r="A74" s="617"/>
      <c r="B74" s="593"/>
      <c r="C74" s="77"/>
      <c r="D74" s="330" t="s">
        <v>64</v>
      </c>
      <c r="E74" s="280" t="s">
        <v>27</v>
      </c>
      <c r="F74" s="280" t="s">
        <v>27</v>
      </c>
      <c r="G74" s="280" t="s">
        <v>27</v>
      </c>
      <c r="H74" s="280" t="s">
        <v>27</v>
      </c>
      <c r="I74" s="280" t="s">
        <v>27</v>
      </c>
      <c r="J74" s="280" t="s">
        <v>27</v>
      </c>
      <c r="K74" s="249"/>
      <c r="L74" s="249"/>
      <c r="M74" s="520"/>
    </row>
    <row r="75" spans="1:13" ht="16.5" customHeight="1">
      <c r="A75" s="617"/>
      <c r="B75" s="567"/>
      <c r="C75" s="77"/>
      <c r="D75" s="264" t="s">
        <v>46</v>
      </c>
      <c r="E75" s="642" t="s">
        <v>472</v>
      </c>
      <c r="F75" s="642"/>
      <c r="G75" s="642"/>
      <c r="H75" s="642"/>
      <c r="I75" s="642"/>
      <c r="J75" s="642"/>
      <c r="K75" s="642"/>
      <c r="L75" s="642"/>
      <c r="M75" s="520"/>
    </row>
    <row r="76" spans="1:13" ht="72.599999999999994" customHeight="1">
      <c r="A76" s="617"/>
      <c r="B76" s="567"/>
      <c r="C76" s="77"/>
      <c r="D76" s="288" t="s">
        <v>86</v>
      </c>
      <c r="E76" s="641" t="s">
        <v>473</v>
      </c>
      <c r="F76" s="641"/>
      <c r="G76" s="641"/>
      <c r="H76" s="641"/>
      <c r="I76" s="641"/>
      <c r="J76" s="641"/>
      <c r="K76" s="641"/>
      <c r="L76" s="641"/>
      <c r="M76" s="520"/>
    </row>
    <row r="77" spans="1:13" ht="15.75" customHeight="1" thickBot="1">
      <c r="A77" s="617"/>
      <c r="B77" s="328" t="s">
        <v>178</v>
      </c>
      <c r="C77" s="328"/>
      <c r="D77" s="328"/>
      <c r="E77" s="18" t="s">
        <v>6</v>
      </c>
      <c r="F77" s="18" t="s">
        <v>7</v>
      </c>
      <c r="G77" s="18" t="s">
        <v>8</v>
      </c>
      <c r="H77" s="18" t="s">
        <v>9</v>
      </c>
      <c r="I77" s="18" t="s">
        <v>10</v>
      </c>
      <c r="J77" s="18" t="s">
        <v>11</v>
      </c>
      <c r="K77" s="18" t="s">
        <v>12</v>
      </c>
      <c r="L77" s="18" t="s">
        <v>13</v>
      </c>
      <c r="M77" s="284"/>
    </row>
    <row r="78" spans="1:13" ht="65.25" customHeight="1" thickBot="1">
      <c r="A78" s="617"/>
      <c r="B78" s="619" t="s">
        <v>474</v>
      </c>
      <c r="C78" s="31"/>
      <c r="D78" s="315" t="s">
        <v>90</v>
      </c>
      <c r="E78" s="285" t="s">
        <v>27</v>
      </c>
      <c r="F78" s="285" t="s">
        <v>27</v>
      </c>
      <c r="G78" s="285" t="s">
        <v>27</v>
      </c>
      <c r="H78" s="285" t="s">
        <v>27</v>
      </c>
      <c r="I78" s="285" t="s">
        <v>27</v>
      </c>
      <c r="J78" s="285" t="s">
        <v>27</v>
      </c>
      <c r="K78" s="247" t="s">
        <v>475</v>
      </c>
      <c r="L78" s="248" t="s">
        <v>476</v>
      </c>
      <c r="M78" s="643"/>
    </row>
    <row r="79" spans="1:13" ht="13.5" hidden="1" customHeight="1" thickBot="1">
      <c r="A79" s="617"/>
      <c r="B79" s="510"/>
      <c r="C79" s="277"/>
      <c r="D79" s="290" t="s">
        <v>64</v>
      </c>
      <c r="E79" s="282"/>
      <c r="F79" s="282"/>
      <c r="G79" s="282"/>
      <c r="H79" s="282"/>
      <c r="I79" s="282"/>
      <c r="J79" s="282"/>
      <c r="K79" s="287"/>
      <c r="L79" s="281"/>
      <c r="M79" s="644"/>
    </row>
    <row r="80" spans="1:13" ht="13.5" hidden="1" customHeight="1" thickBot="1">
      <c r="A80" s="617"/>
      <c r="B80" s="510"/>
      <c r="C80" s="31"/>
      <c r="D80" s="289" t="s">
        <v>46</v>
      </c>
      <c r="E80" s="283"/>
      <c r="F80" s="283"/>
      <c r="G80" s="283"/>
      <c r="H80" s="283"/>
      <c r="I80" s="283"/>
      <c r="J80" s="283"/>
      <c r="K80" s="287"/>
      <c r="L80" s="281"/>
      <c r="M80" s="644"/>
    </row>
    <row r="81" spans="1:13" ht="13.5" hidden="1" customHeight="1" thickBot="1">
      <c r="A81" s="617"/>
      <c r="B81" s="510"/>
      <c r="C81" s="23"/>
      <c r="D81" s="289" t="s">
        <v>86</v>
      </c>
      <c r="E81" s="23"/>
      <c r="F81" s="23"/>
      <c r="G81" s="23"/>
      <c r="H81" s="23"/>
      <c r="I81" s="23"/>
      <c r="J81" s="23"/>
      <c r="K81" s="281"/>
      <c r="L81" s="281"/>
      <c r="M81" s="644"/>
    </row>
    <row r="82" spans="1:13" ht="13.5" hidden="1" customHeight="1" thickBot="1">
      <c r="A82" s="617"/>
      <c r="B82" s="510"/>
      <c r="C82" s="23"/>
      <c r="D82" s="289" t="s">
        <v>86</v>
      </c>
      <c r="E82" s="23"/>
      <c r="F82" s="23"/>
      <c r="G82" s="23"/>
      <c r="H82" s="23"/>
      <c r="I82" s="23"/>
      <c r="J82" s="23"/>
      <c r="K82" s="281"/>
      <c r="L82" s="281"/>
      <c r="M82" s="644"/>
    </row>
    <row r="83" spans="1:13" ht="13.5" customHeight="1" thickBot="1">
      <c r="A83" s="617"/>
      <c r="B83" s="510"/>
      <c r="C83" s="23"/>
      <c r="D83" s="289" t="s">
        <v>64</v>
      </c>
      <c r="E83" s="285" t="s">
        <v>27</v>
      </c>
      <c r="F83" s="285" t="s">
        <v>27</v>
      </c>
      <c r="G83" s="285" t="s">
        <v>27</v>
      </c>
      <c r="H83" s="285" t="s">
        <v>27</v>
      </c>
      <c r="I83" s="285" t="s">
        <v>27</v>
      </c>
      <c r="J83" s="285" t="s">
        <v>27</v>
      </c>
      <c r="K83" s="248"/>
      <c r="L83" s="281"/>
      <c r="M83" s="644"/>
    </row>
    <row r="84" spans="1:13" ht="28.5" customHeight="1">
      <c r="A84" s="617"/>
      <c r="B84" s="510"/>
      <c r="C84" s="23"/>
      <c r="D84" s="289" t="s">
        <v>46</v>
      </c>
      <c r="E84" s="620" t="s">
        <v>477</v>
      </c>
      <c r="F84" s="620"/>
      <c r="G84" s="620"/>
      <c r="H84" s="620"/>
      <c r="I84" s="620"/>
      <c r="J84" s="620"/>
      <c r="K84" s="620"/>
      <c r="L84" s="620"/>
      <c r="M84" s="644"/>
    </row>
    <row r="85" spans="1:13" ht="25.5" customHeight="1" thickBot="1">
      <c r="A85" s="618"/>
      <c r="B85" s="511"/>
      <c r="C85" s="23"/>
      <c r="D85" s="291" t="s">
        <v>432</v>
      </c>
      <c r="E85" s="621" t="s">
        <v>478</v>
      </c>
      <c r="F85" s="622"/>
      <c r="G85" s="622"/>
      <c r="H85" s="622"/>
      <c r="I85" s="622"/>
      <c r="J85" s="622"/>
      <c r="K85" s="622"/>
      <c r="L85" s="623"/>
      <c r="M85" s="645"/>
    </row>
    <row r="86" spans="1:13" ht="24" customHeight="1" thickBot="1">
      <c r="A86" s="263" t="s">
        <v>186</v>
      </c>
      <c r="B86" s="274" t="s">
        <v>187</v>
      </c>
      <c r="C86" s="274" t="s">
        <v>5</v>
      </c>
      <c r="D86" s="274" t="s">
        <v>5</v>
      </c>
      <c r="E86" s="274" t="s">
        <v>5</v>
      </c>
      <c r="F86" s="274" t="s">
        <v>5</v>
      </c>
      <c r="G86" s="274" t="s">
        <v>5</v>
      </c>
      <c r="H86" s="274" t="s">
        <v>5</v>
      </c>
      <c r="I86" s="274" t="s">
        <v>5</v>
      </c>
      <c r="J86" s="274" t="s">
        <v>5</v>
      </c>
      <c r="K86" s="274" t="s">
        <v>5</v>
      </c>
      <c r="L86" s="274" t="s">
        <v>5</v>
      </c>
      <c r="M86" s="284" t="s">
        <v>139</v>
      </c>
    </row>
    <row r="87" spans="1:13" ht="59.25" customHeight="1" thickBot="1">
      <c r="A87" s="609"/>
      <c r="B87" s="331" t="s">
        <v>479</v>
      </c>
      <c r="C87" s="331"/>
      <c r="D87" s="331"/>
      <c r="E87" s="302" t="s">
        <v>41</v>
      </c>
      <c r="F87" s="52" t="s">
        <v>7</v>
      </c>
      <c r="G87" s="52" t="s">
        <v>75</v>
      </c>
      <c r="H87" s="52" t="s">
        <v>76</v>
      </c>
      <c r="I87" s="52" t="s">
        <v>77</v>
      </c>
      <c r="J87" s="52" t="s">
        <v>78</v>
      </c>
      <c r="K87" s="52" t="s">
        <v>117</v>
      </c>
      <c r="L87" s="52" t="s">
        <v>13</v>
      </c>
      <c r="M87" s="520"/>
    </row>
    <row r="88" spans="1:13" ht="21.75" customHeight="1" thickTop="1" thickBot="1">
      <c r="A88" s="609"/>
      <c r="B88" s="653" t="s">
        <v>480</v>
      </c>
      <c r="C88" s="646"/>
      <c r="D88" s="297" t="s">
        <v>90</v>
      </c>
      <c r="E88" s="304" t="s">
        <v>27</v>
      </c>
      <c r="F88" s="304" t="s">
        <v>27</v>
      </c>
      <c r="G88" s="304" t="s">
        <v>27</v>
      </c>
      <c r="H88" s="304" t="s">
        <v>27</v>
      </c>
      <c r="I88" s="304" t="s">
        <v>27</v>
      </c>
      <c r="J88" s="304" t="s">
        <v>27</v>
      </c>
      <c r="K88" s="59" t="s">
        <v>481</v>
      </c>
      <c r="M88" s="520"/>
    </row>
    <row r="89" spans="1:13" ht="34.5" customHeight="1" thickBot="1">
      <c r="A89" s="609"/>
      <c r="B89" s="654"/>
      <c r="C89" s="567"/>
      <c r="D89" s="299" t="s">
        <v>482</v>
      </c>
      <c r="E89" s="303" t="s">
        <v>27</v>
      </c>
      <c r="F89" s="303" t="s">
        <v>27</v>
      </c>
      <c r="G89" s="303" t="s">
        <v>27</v>
      </c>
      <c r="H89" s="303" t="s">
        <v>27</v>
      </c>
      <c r="I89" s="303" t="s">
        <v>27</v>
      </c>
      <c r="J89" s="303" t="s">
        <v>27</v>
      </c>
      <c r="K89" s="300"/>
      <c r="L89" s="301"/>
      <c r="M89" s="520"/>
    </row>
    <row r="90" spans="1:13" ht="40.5" customHeight="1" thickBot="1">
      <c r="A90" s="609"/>
      <c r="B90" s="654"/>
      <c r="C90" s="567"/>
      <c r="D90" s="299" t="s">
        <v>46</v>
      </c>
      <c r="E90" s="649" t="s">
        <v>208</v>
      </c>
      <c r="F90" s="649"/>
      <c r="G90" s="649"/>
      <c r="H90" s="649"/>
      <c r="I90" s="649"/>
      <c r="J90" s="649"/>
      <c r="K90" s="649"/>
      <c r="L90" s="650"/>
      <c r="M90" s="520"/>
    </row>
    <row r="91" spans="1:13" ht="45.75" customHeight="1" thickBot="1">
      <c r="A91" s="609"/>
      <c r="B91" s="655"/>
      <c r="C91" s="568"/>
      <c r="D91" s="298" t="s">
        <v>86</v>
      </c>
      <c r="E91" s="651" t="s">
        <v>483</v>
      </c>
      <c r="F91" s="651"/>
      <c r="G91" s="651"/>
      <c r="H91" s="651"/>
      <c r="I91" s="651"/>
      <c r="J91" s="651"/>
      <c r="K91" s="651"/>
      <c r="L91" s="652"/>
      <c r="M91" s="520"/>
    </row>
    <row r="92" spans="1:13" ht="26.45" thickBot="1">
      <c r="A92" s="609"/>
      <c r="B92" s="15" t="s">
        <v>197</v>
      </c>
      <c r="C92" s="375"/>
      <c r="D92" s="15"/>
      <c r="E92" s="52" t="s">
        <v>41</v>
      </c>
      <c r="F92" s="52" t="s">
        <v>484</v>
      </c>
      <c r="G92" s="52" t="s">
        <v>485</v>
      </c>
      <c r="H92" s="52" t="s">
        <v>486</v>
      </c>
      <c r="I92" s="52" t="s">
        <v>487</v>
      </c>
      <c r="J92" s="52" t="s">
        <v>488</v>
      </c>
      <c r="K92" s="52" t="s">
        <v>489</v>
      </c>
      <c r="L92" s="52" t="s">
        <v>13</v>
      </c>
      <c r="M92" s="520"/>
    </row>
    <row r="93" spans="1:13" ht="111" customHeight="1" thickBot="1">
      <c r="A93" s="609"/>
      <c r="B93" s="374" t="s">
        <v>229</v>
      </c>
      <c r="C93" s="379" t="s">
        <v>216</v>
      </c>
      <c r="D93" s="106" t="s">
        <v>90</v>
      </c>
      <c r="E93" s="66"/>
      <c r="F93" s="67" t="s">
        <v>235</v>
      </c>
      <c r="G93" s="109" t="s">
        <v>236</v>
      </c>
      <c r="H93" s="109" t="s">
        <v>237</v>
      </c>
      <c r="I93" s="15" t="s">
        <v>238</v>
      </c>
      <c r="J93" s="109" t="s">
        <v>237</v>
      </c>
      <c r="K93" s="109" t="s">
        <v>237</v>
      </c>
      <c r="L93" s="109" t="s">
        <v>239</v>
      </c>
      <c r="M93" s="520"/>
    </row>
    <row r="94" spans="1:13" ht="125.45" thickBot="1">
      <c r="A94" s="609"/>
      <c r="B94" s="337" t="s">
        <v>490</v>
      </c>
      <c r="C94" s="376"/>
      <c r="D94" s="106" t="s">
        <v>64</v>
      </c>
      <c r="E94" s="57"/>
      <c r="F94" s="68" t="s">
        <v>240</v>
      </c>
      <c r="G94" s="253" t="s">
        <v>241</v>
      </c>
      <c r="H94" s="253" t="s">
        <v>242</v>
      </c>
      <c r="I94" s="260" t="s">
        <v>491</v>
      </c>
      <c r="J94" s="262" t="s">
        <v>492</v>
      </c>
      <c r="K94" s="111"/>
      <c r="L94" s="111"/>
      <c r="M94" s="520"/>
    </row>
    <row r="95" spans="1:13" ht="23.25" customHeight="1" thickBot="1">
      <c r="A95" s="609"/>
      <c r="B95" s="611" t="s">
        <v>490</v>
      </c>
      <c r="C95" s="377"/>
      <c r="D95" s="26" t="s">
        <v>493</v>
      </c>
      <c r="E95" s="613" t="s">
        <v>494</v>
      </c>
      <c r="F95" s="614"/>
      <c r="G95" s="614"/>
      <c r="H95" s="614"/>
      <c r="I95" s="614"/>
      <c r="J95" s="614"/>
      <c r="K95" s="614"/>
      <c r="L95" s="615"/>
      <c r="M95" s="520"/>
    </row>
    <row r="96" spans="1:13" ht="31.5" customHeight="1" thickBot="1">
      <c r="A96" s="610"/>
      <c r="B96" s="612"/>
      <c r="C96" s="378"/>
      <c r="D96" s="382" t="s">
        <v>86</v>
      </c>
      <c r="E96" s="533" t="s">
        <v>495</v>
      </c>
      <c r="F96" s="533"/>
      <c r="G96" s="533"/>
      <c r="H96" s="533"/>
      <c r="I96" s="533"/>
      <c r="J96" s="533"/>
      <c r="K96" s="533"/>
      <c r="L96" s="534"/>
      <c r="M96" s="520"/>
    </row>
    <row r="97" spans="1:13" ht="27" customHeight="1" thickBot="1">
      <c r="A97" s="24" t="s">
        <v>399</v>
      </c>
      <c r="B97" s="25" t="s">
        <v>209</v>
      </c>
      <c r="C97" s="17" t="s">
        <v>5</v>
      </c>
      <c r="D97" s="25"/>
      <c r="E97" s="26" t="s">
        <v>41</v>
      </c>
      <c r="F97" s="18" t="s">
        <v>210</v>
      </c>
      <c r="G97" s="18" t="s">
        <v>211</v>
      </c>
      <c r="H97" s="18" t="s">
        <v>244</v>
      </c>
      <c r="I97" s="18" t="s">
        <v>245</v>
      </c>
      <c r="J97" s="18" t="s">
        <v>214</v>
      </c>
      <c r="K97" s="18" t="s">
        <v>246</v>
      </c>
      <c r="L97" s="18" t="s">
        <v>13</v>
      </c>
      <c r="M97" s="510"/>
    </row>
    <row r="98" spans="1:13" ht="62.1" customHeight="1" thickBot="1">
      <c r="A98" s="33">
        <v>0.3</v>
      </c>
      <c r="B98" s="49" t="s">
        <v>496</v>
      </c>
      <c r="C98" s="49" t="s">
        <v>222</v>
      </c>
      <c r="D98" s="19" t="s">
        <v>90</v>
      </c>
      <c r="E98" s="57" t="s">
        <v>27</v>
      </c>
      <c r="F98" s="57" t="s">
        <v>27</v>
      </c>
      <c r="G98" s="57" t="s">
        <v>27</v>
      </c>
      <c r="H98" s="57" t="s">
        <v>27</v>
      </c>
      <c r="I98" s="57" t="s">
        <v>27</v>
      </c>
      <c r="J98" s="57" t="s">
        <v>27</v>
      </c>
      <c r="K98" s="380"/>
      <c r="L98" s="250" t="s">
        <v>223</v>
      </c>
      <c r="M98" s="510"/>
    </row>
    <row r="99" spans="1:13" ht="36" customHeight="1" thickBot="1">
      <c r="A99" s="34"/>
      <c r="B99" s="48" t="s">
        <v>497</v>
      </c>
      <c r="C99" s="48"/>
      <c r="D99" s="19" t="s">
        <v>64</v>
      </c>
      <c r="E99" s="57" t="s">
        <v>27</v>
      </c>
      <c r="F99" s="57" t="s">
        <v>27</v>
      </c>
      <c r="G99" s="57" t="s">
        <v>27</v>
      </c>
      <c r="H99" s="57" t="s">
        <v>27</v>
      </c>
      <c r="I99" s="57" t="s">
        <v>27</v>
      </c>
      <c r="J99" s="57" t="s">
        <v>27</v>
      </c>
      <c r="K99" s="111"/>
      <c r="L99" s="111"/>
      <c r="M99" s="510"/>
    </row>
    <row r="100" spans="1:13" ht="13.5" thickBot="1">
      <c r="A100" s="34"/>
      <c r="B100" s="48"/>
      <c r="C100" s="77"/>
      <c r="D100" s="316" t="s">
        <v>46</v>
      </c>
      <c r="E100" s="523" t="s">
        <v>498</v>
      </c>
      <c r="F100" s="540"/>
      <c r="G100" s="540"/>
      <c r="H100" s="540"/>
      <c r="I100" s="540"/>
      <c r="J100" s="540"/>
      <c r="K100" s="540"/>
      <c r="L100" s="541"/>
      <c r="M100" s="510"/>
    </row>
    <row r="101" spans="1:13" ht="13.5" customHeight="1" thickBot="1">
      <c r="A101" s="34"/>
      <c r="B101" s="61"/>
      <c r="C101" s="78"/>
      <c r="D101" s="381" t="s">
        <v>86</v>
      </c>
      <c r="E101" s="338"/>
      <c r="F101" s="338"/>
      <c r="G101" s="338"/>
      <c r="H101" s="338"/>
      <c r="I101" s="338"/>
      <c r="J101" s="338"/>
      <c r="K101" s="338"/>
      <c r="L101" s="97"/>
      <c r="M101" s="511"/>
    </row>
    <row r="102" spans="1:13" ht="13.5" customHeight="1" thickBot="1">
      <c r="A102" s="34"/>
      <c r="B102" s="76" t="s">
        <v>499</v>
      </c>
      <c r="C102" s="76" t="s">
        <v>5</v>
      </c>
      <c r="D102" s="64"/>
      <c r="E102" s="307"/>
      <c r="F102" s="307"/>
      <c r="G102" s="307"/>
      <c r="H102" s="307"/>
      <c r="I102" s="307"/>
      <c r="J102" s="307"/>
      <c r="K102" s="50" t="s">
        <v>12</v>
      </c>
      <c r="L102" s="64"/>
      <c r="M102" s="286"/>
    </row>
    <row r="103" spans="1:13" ht="33" customHeight="1" thickBot="1">
      <c r="A103" s="341"/>
      <c r="B103" s="49" t="s">
        <v>500</v>
      </c>
      <c r="C103" s="383"/>
      <c r="D103" s="345" t="s">
        <v>90</v>
      </c>
      <c r="E103" s="307"/>
      <c r="F103" s="307"/>
      <c r="G103" s="307"/>
      <c r="H103" s="307"/>
      <c r="I103" s="307"/>
      <c r="J103" s="307"/>
      <c r="K103" s="64"/>
      <c r="L103" s="64"/>
      <c r="M103" s="286"/>
    </row>
    <row r="104" spans="1:13" ht="13.5" customHeight="1" thickBot="1">
      <c r="A104" s="341"/>
      <c r="B104" s="48"/>
      <c r="C104" s="384"/>
      <c r="D104" s="345" t="s">
        <v>298</v>
      </c>
      <c r="E104" s="307"/>
      <c r="F104" s="307"/>
      <c r="G104" s="307"/>
      <c r="H104" s="307"/>
      <c r="I104" s="307"/>
      <c r="J104" s="307"/>
      <c r="K104" s="64"/>
      <c r="L104" s="64"/>
      <c r="M104" s="286"/>
    </row>
    <row r="105" spans="1:13" ht="13.5" customHeight="1" thickBot="1">
      <c r="A105" s="341"/>
      <c r="B105" s="48" t="s">
        <v>501</v>
      </c>
      <c r="C105" s="270"/>
      <c r="E105" s="307"/>
      <c r="F105" s="307"/>
      <c r="G105" s="307"/>
      <c r="H105" s="307"/>
      <c r="I105" s="307"/>
      <c r="J105" s="307"/>
      <c r="K105" s="64"/>
      <c r="L105" s="64"/>
      <c r="M105" s="286"/>
    </row>
    <row r="106" spans="1:13" ht="13.5" customHeight="1" thickBot="1">
      <c r="A106" s="341"/>
      <c r="B106" s="48"/>
      <c r="C106" s="270"/>
      <c r="E106" s="307"/>
      <c r="F106" s="307"/>
      <c r="G106" s="307"/>
      <c r="H106" s="307"/>
      <c r="I106" s="307"/>
      <c r="J106" s="307"/>
      <c r="K106" s="64"/>
      <c r="L106" s="64"/>
      <c r="M106" s="286"/>
    </row>
    <row r="107" spans="1:13" ht="27" customHeight="1" thickBot="1">
      <c r="A107" s="341"/>
      <c r="B107" s="61"/>
      <c r="C107" s="384"/>
      <c r="D107" s="345" t="s">
        <v>46</v>
      </c>
      <c r="E107" s="542" t="s">
        <v>65</v>
      </c>
      <c r="F107" s="533"/>
      <c r="G107" s="533"/>
      <c r="H107" s="533"/>
      <c r="I107" s="533"/>
      <c r="J107" s="533"/>
      <c r="K107" s="533"/>
      <c r="L107" s="534"/>
      <c r="M107" s="286"/>
    </row>
    <row r="108" spans="1:13" ht="30.75" customHeight="1" thickBot="1">
      <c r="A108" s="342"/>
      <c r="B108" s="78"/>
      <c r="C108" s="343"/>
      <c r="D108" s="345" t="s">
        <v>86</v>
      </c>
      <c r="E108" s="542" t="s">
        <v>502</v>
      </c>
      <c r="F108" s="533"/>
      <c r="G108" s="533"/>
      <c r="H108" s="533"/>
      <c r="I108" s="533"/>
      <c r="J108" s="533"/>
      <c r="K108" s="533"/>
      <c r="L108" s="534"/>
      <c r="M108" s="286"/>
    </row>
    <row r="109" spans="1:13" ht="13.5" thickBot="1">
      <c r="A109" s="517" t="s">
        <v>386</v>
      </c>
      <c r="B109" s="277" t="s">
        <v>387</v>
      </c>
      <c r="C109" s="343"/>
      <c r="D109" s="28"/>
      <c r="E109" s="28" t="s">
        <v>388</v>
      </c>
      <c r="F109" s="28" t="s">
        <v>389</v>
      </c>
      <c r="G109" s="28"/>
      <c r="H109" s="28"/>
      <c r="I109" s="28"/>
      <c r="J109" s="28"/>
      <c r="K109" s="28" t="s">
        <v>390</v>
      </c>
      <c r="L109" s="601" t="s">
        <v>391</v>
      </c>
      <c r="M109" s="602"/>
    </row>
    <row r="110" spans="1:13" ht="13.5" thickBot="1">
      <c r="A110" s="518"/>
      <c r="B110" s="31"/>
      <c r="C110" s="344"/>
      <c r="D110" s="29"/>
      <c r="E110" s="29"/>
      <c r="F110" s="29"/>
      <c r="G110" s="29"/>
      <c r="H110" s="29"/>
      <c r="I110" s="29"/>
      <c r="J110" s="29"/>
      <c r="K110" s="29"/>
      <c r="L110" s="580"/>
      <c r="M110" s="603"/>
    </row>
    <row r="111" spans="1:13" ht="13.5" thickBot="1">
      <c r="A111" s="517" t="s">
        <v>392</v>
      </c>
      <c r="B111" s="277" t="s">
        <v>393</v>
      </c>
      <c r="C111" s="340"/>
      <c r="D111" s="55"/>
      <c r="E111" s="585"/>
      <c r="F111" s="586"/>
      <c r="G111" s="586"/>
      <c r="H111" s="586"/>
      <c r="I111" s="586"/>
      <c r="J111" s="586"/>
      <c r="K111" s="586"/>
      <c r="L111" s="586"/>
      <c r="M111" s="587"/>
    </row>
    <row r="112" spans="1:13" ht="13.5" thickBot="1">
      <c r="A112" s="518"/>
      <c r="B112" s="29"/>
      <c r="C112" s="31"/>
      <c r="D112" s="31"/>
      <c r="E112" s="588"/>
      <c r="F112" s="589"/>
      <c r="G112" s="589"/>
      <c r="H112" s="589"/>
      <c r="I112" s="589"/>
      <c r="J112" s="589"/>
      <c r="K112" s="589"/>
      <c r="L112" s="589"/>
      <c r="M112" s="590"/>
    </row>
    <row r="113" spans="1:13" s="104" customFormat="1" ht="12.95">
      <c r="A113" s="102"/>
      <c r="B113" s="102"/>
      <c r="C113" s="102"/>
      <c r="D113" s="102"/>
      <c r="E113" s="102"/>
      <c r="F113" s="102"/>
      <c r="G113" s="102"/>
      <c r="H113" s="102"/>
      <c r="I113" s="102"/>
      <c r="J113" s="102"/>
      <c r="K113" s="102"/>
      <c r="L113" s="102"/>
      <c r="M113" s="102"/>
    </row>
    <row r="114" spans="1:13" s="104" customFormat="1" ht="12.95" thickBot="1">
      <c r="B114" s="103"/>
      <c r="C114" s="103"/>
      <c r="D114" s="103"/>
      <c r="E114" s="103"/>
      <c r="F114" s="103"/>
      <c r="G114" s="103"/>
      <c r="H114" s="103"/>
      <c r="I114" s="103"/>
      <c r="J114" s="103"/>
      <c r="K114" s="103"/>
      <c r="L114" s="103"/>
      <c r="M114" s="103"/>
    </row>
    <row r="115" spans="1:13" ht="26.45" thickBot="1">
      <c r="A115" s="24" t="s">
        <v>247</v>
      </c>
      <c r="B115" s="25" t="s">
        <v>248</v>
      </c>
      <c r="C115" s="25"/>
      <c r="D115" s="25"/>
      <c r="E115" s="52" t="s">
        <v>41</v>
      </c>
      <c r="F115" s="52" t="s">
        <v>7</v>
      </c>
      <c r="G115" s="52" t="s">
        <v>75</v>
      </c>
      <c r="H115" s="52" t="s">
        <v>76</v>
      </c>
      <c r="I115" s="52" t="s">
        <v>77</v>
      </c>
      <c r="J115" s="52" t="s">
        <v>78</v>
      </c>
      <c r="K115" s="52" t="s">
        <v>12</v>
      </c>
      <c r="L115" s="52" t="s">
        <v>13</v>
      </c>
      <c r="M115" s="27" t="s">
        <v>139</v>
      </c>
    </row>
    <row r="116" spans="1:13" ht="50.25" customHeight="1" thickBot="1">
      <c r="A116" s="91"/>
      <c r="B116" s="109" t="s">
        <v>503</v>
      </c>
      <c r="C116" s="109"/>
      <c r="D116" s="109" t="s">
        <v>90</v>
      </c>
      <c r="E116" s="346" t="s">
        <v>27</v>
      </c>
      <c r="F116" s="346" t="s">
        <v>27</v>
      </c>
      <c r="G116" s="346" t="s">
        <v>27</v>
      </c>
      <c r="H116" s="346" t="s">
        <v>27</v>
      </c>
      <c r="I116" s="346" t="s">
        <v>27</v>
      </c>
      <c r="J116" s="346" t="s">
        <v>27</v>
      </c>
      <c r="K116" s="111" t="s">
        <v>504</v>
      </c>
      <c r="L116" s="64"/>
      <c r="M116" s="510"/>
    </row>
    <row r="117" spans="1:13" ht="50.25" customHeight="1" thickBot="1">
      <c r="A117" s="91"/>
      <c r="B117" s="646"/>
      <c r="C117" s="646"/>
      <c r="D117" s="50" t="s">
        <v>64</v>
      </c>
      <c r="E117" s="346" t="s">
        <v>27</v>
      </c>
      <c r="F117" s="346" t="s">
        <v>27</v>
      </c>
      <c r="G117" s="346" t="s">
        <v>27</v>
      </c>
      <c r="H117" s="346" t="s">
        <v>27</v>
      </c>
      <c r="I117" s="346" t="s">
        <v>27</v>
      </c>
      <c r="J117" s="346" t="s">
        <v>27</v>
      </c>
      <c r="K117" s="64"/>
      <c r="L117" s="64"/>
      <c r="M117" s="510"/>
    </row>
    <row r="118" spans="1:13" ht="28.5" customHeight="1" thickBot="1">
      <c r="A118" s="91"/>
      <c r="B118" s="647"/>
      <c r="C118" s="647"/>
      <c r="D118" s="50" t="s">
        <v>46</v>
      </c>
      <c r="E118" s="542" t="s">
        <v>505</v>
      </c>
      <c r="F118" s="533"/>
      <c r="G118" s="533"/>
      <c r="H118" s="533"/>
      <c r="I118" s="533"/>
      <c r="J118" s="533"/>
      <c r="K118" s="533"/>
      <c r="L118" s="534"/>
      <c r="M118" s="510"/>
    </row>
    <row r="119" spans="1:13" ht="29.25" customHeight="1" thickBot="1">
      <c r="A119" s="91"/>
      <c r="B119" s="648"/>
      <c r="C119" s="648"/>
      <c r="D119" s="50" t="s">
        <v>86</v>
      </c>
      <c r="E119" s="542" t="s">
        <v>506</v>
      </c>
      <c r="F119" s="533"/>
      <c r="G119" s="533"/>
      <c r="H119" s="533"/>
      <c r="I119" s="533"/>
      <c r="J119" s="533"/>
      <c r="K119" s="533"/>
      <c r="L119" s="534"/>
      <c r="M119" s="510"/>
    </row>
    <row r="120" spans="1:13" ht="31.35" customHeight="1" thickBot="1">
      <c r="A120" s="24" t="s">
        <v>399</v>
      </c>
      <c r="B120" s="17" t="s">
        <v>268</v>
      </c>
      <c r="C120" s="17"/>
      <c r="D120" s="17"/>
      <c r="E120" s="52" t="s">
        <v>41</v>
      </c>
      <c r="F120" s="52" t="s">
        <v>7</v>
      </c>
      <c r="G120" s="52" t="s">
        <v>75</v>
      </c>
      <c r="H120" s="52" t="s">
        <v>212</v>
      </c>
      <c r="I120" s="52" t="s">
        <v>213</v>
      </c>
      <c r="J120" s="52" t="s">
        <v>214</v>
      </c>
      <c r="K120" s="52" t="s">
        <v>79</v>
      </c>
      <c r="L120" s="52" t="s">
        <v>13</v>
      </c>
      <c r="M120" s="510"/>
    </row>
    <row r="121" spans="1:13" ht="206.45" customHeight="1" thickBot="1">
      <c r="A121" s="91"/>
      <c r="B121" s="105" t="s">
        <v>507</v>
      </c>
      <c r="C121" s="308"/>
      <c r="D121" s="309" t="s">
        <v>90</v>
      </c>
      <c r="E121" s="320" t="s">
        <v>27</v>
      </c>
      <c r="F121" s="320" t="s">
        <v>27</v>
      </c>
      <c r="G121" s="320" t="s">
        <v>27</v>
      </c>
      <c r="H121" s="320" t="s">
        <v>27</v>
      </c>
      <c r="I121" s="320" t="s">
        <v>27</v>
      </c>
      <c r="J121" s="320" t="s">
        <v>27</v>
      </c>
      <c r="K121" s="109" t="s">
        <v>275</v>
      </c>
      <c r="L121" s="109" t="s">
        <v>276</v>
      </c>
      <c r="M121" s="510"/>
    </row>
    <row r="122" spans="1:13" ht="141" customHeight="1" thickBot="1">
      <c r="A122" s="91"/>
      <c r="B122" s="293"/>
      <c r="C122" s="293"/>
      <c r="D122" s="313" t="s">
        <v>64</v>
      </c>
      <c r="E122" s="320" t="s">
        <v>27</v>
      </c>
      <c r="F122" s="320" t="s">
        <v>27</v>
      </c>
      <c r="G122" s="320" t="s">
        <v>27</v>
      </c>
      <c r="H122" s="320" t="s">
        <v>27</v>
      </c>
      <c r="I122" s="320" t="s">
        <v>27</v>
      </c>
      <c r="J122" s="320" t="s">
        <v>27</v>
      </c>
      <c r="K122" s="111"/>
      <c r="L122" s="111"/>
      <c r="M122" s="510"/>
    </row>
    <row r="123" spans="1:13" ht="28.5" customHeight="1" thickBot="1">
      <c r="A123" s="91"/>
      <c r="B123" s="310" t="s">
        <v>508</v>
      </c>
      <c r="C123" s="310"/>
      <c r="D123" s="314" t="s">
        <v>46</v>
      </c>
      <c r="E123" s="604" t="s">
        <v>65</v>
      </c>
      <c r="F123" s="605"/>
      <c r="G123" s="605"/>
      <c r="H123" s="605"/>
      <c r="I123" s="605"/>
      <c r="J123" s="605"/>
      <c r="K123" s="605"/>
      <c r="L123" s="606"/>
      <c r="M123" s="510"/>
    </row>
    <row r="124" spans="1:13" ht="25.5" customHeight="1" thickBot="1">
      <c r="A124" s="91"/>
      <c r="B124" s="311"/>
      <c r="C124" s="311"/>
      <c r="D124" s="314" t="s">
        <v>86</v>
      </c>
      <c r="E124" s="598" t="s">
        <v>297</v>
      </c>
      <c r="F124" s="599"/>
      <c r="G124" s="599"/>
      <c r="H124" s="599"/>
      <c r="I124" s="599"/>
      <c r="J124" s="599"/>
      <c r="K124" s="599"/>
      <c r="L124" s="600"/>
      <c r="M124" s="510"/>
    </row>
    <row r="125" spans="1:13" ht="25.5" customHeight="1" thickBot="1">
      <c r="A125" s="91"/>
      <c r="B125" s="17" t="s">
        <v>509</v>
      </c>
      <c r="C125" s="17" t="s">
        <v>5</v>
      </c>
      <c r="D125" s="17"/>
      <c r="E125" s="52" t="s">
        <v>41</v>
      </c>
      <c r="F125" s="52" t="s">
        <v>7</v>
      </c>
      <c r="G125" s="52" t="s">
        <v>75</v>
      </c>
      <c r="H125" s="52" t="s">
        <v>212</v>
      </c>
      <c r="I125" s="52" t="s">
        <v>213</v>
      </c>
      <c r="J125" s="52" t="s">
        <v>214</v>
      </c>
      <c r="K125" s="52" t="s">
        <v>179</v>
      </c>
      <c r="L125" s="52" t="s">
        <v>13</v>
      </c>
      <c r="M125" s="510"/>
    </row>
    <row r="126" spans="1:13" ht="199.5" customHeight="1" thickBot="1">
      <c r="A126" s="91"/>
      <c r="B126" s="109" t="s">
        <v>510</v>
      </c>
      <c r="C126" s="347"/>
      <c r="D126" s="110" t="s">
        <v>511</v>
      </c>
      <c r="E126" s="306" t="s">
        <v>27</v>
      </c>
      <c r="F126" s="306" t="s">
        <v>27</v>
      </c>
      <c r="G126" s="306" t="s">
        <v>27</v>
      </c>
      <c r="H126" s="306" t="s">
        <v>27</v>
      </c>
      <c r="I126" s="306" t="s">
        <v>27</v>
      </c>
      <c r="J126" s="306" t="s">
        <v>27</v>
      </c>
      <c r="K126" s="331" t="s">
        <v>512</v>
      </c>
      <c r="L126" s="52" t="s">
        <v>13</v>
      </c>
      <c r="M126" s="510"/>
    </row>
    <row r="127" spans="1:13" ht="171" customHeight="1" thickBot="1">
      <c r="A127" s="91"/>
      <c r="B127" s="317"/>
      <c r="C127" s="271"/>
      <c r="D127" s="305" t="s">
        <v>298</v>
      </c>
      <c r="E127" s="306" t="s">
        <v>27</v>
      </c>
      <c r="F127" s="306" t="s">
        <v>27</v>
      </c>
      <c r="G127" s="306" t="s">
        <v>27</v>
      </c>
      <c r="H127" s="306" t="s">
        <v>27</v>
      </c>
      <c r="I127" s="306" t="s">
        <v>27</v>
      </c>
      <c r="J127" s="306" t="s">
        <v>27</v>
      </c>
      <c r="K127" s="64"/>
      <c r="L127" s="60"/>
      <c r="M127" s="510"/>
    </row>
    <row r="128" spans="1:13" ht="13.5" thickBot="1">
      <c r="A128" s="91"/>
      <c r="B128" s="317"/>
      <c r="C128" s="271"/>
      <c r="D128" s="50" t="s">
        <v>266</v>
      </c>
      <c r="E128" s="542" t="s">
        <v>513</v>
      </c>
      <c r="F128" s="533"/>
      <c r="G128" s="533"/>
      <c r="H128" s="533"/>
      <c r="I128" s="533"/>
      <c r="J128" s="533"/>
      <c r="K128" s="62"/>
      <c r="L128" s="286"/>
      <c r="M128" s="510"/>
    </row>
    <row r="129" spans="1:13" ht="13.5" thickBot="1">
      <c r="A129" s="74"/>
      <c r="B129" s="318"/>
      <c r="C129" s="272"/>
      <c r="D129" s="50" t="s">
        <v>86</v>
      </c>
      <c r="E129" s="542" t="s">
        <v>514</v>
      </c>
      <c r="F129" s="533"/>
      <c r="G129" s="533"/>
      <c r="H129" s="533"/>
      <c r="I129" s="533"/>
      <c r="J129" s="533"/>
      <c r="K129" s="533"/>
      <c r="L129" s="534"/>
      <c r="M129" s="510"/>
    </row>
    <row r="130" spans="1:13" ht="13.5" thickBot="1">
      <c r="A130" s="517" t="s">
        <v>386</v>
      </c>
      <c r="B130" s="28" t="s">
        <v>387</v>
      </c>
      <c r="C130" s="28"/>
      <c r="D130" s="28"/>
      <c r="E130" s="28" t="s">
        <v>388</v>
      </c>
      <c r="F130" s="28" t="s">
        <v>389</v>
      </c>
      <c r="G130" s="28"/>
      <c r="H130" s="28"/>
      <c r="I130" s="28"/>
      <c r="J130" s="28"/>
      <c r="K130" s="28" t="s">
        <v>390</v>
      </c>
      <c r="L130" s="601" t="s">
        <v>391</v>
      </c>
      <c r="M130" s="602"/>
    </row>
    <row r="131" spans="1:13" ht="13.5" thickBot="1">
      <c r="A131" s="518"/>
      <c r="B131" s="29"/>
      <c r="C131" s="29"/>
      <c r="D131" s="29"/>
      <c r="E131" s="29"/>
      <c r="F131" s="29"/>
      <c r="G131" s="29"/>
      <c r="H131" s="29"/>
      <c r="I131" s="29"/>
      <c r="J131" s="29"/>
      <c r="K131" s="29"/>
      <c r="L131" s="580"/>
      <c r="M131" s="603"/>
    </row>
    <row r="132" spans="1:13" ht="13.5" thickBot="1">
      <c r="A132" s="517" t="s">
        <v>392</v>
      </c>
      <c r="B132" s="28" t="s">
        <v>393</v>
      </c>
      <c r="C132" s="28"/>
      <c r="D132" s="30"/>
      <c r="E132" s="585"/>
      <c r="F132" s="586"/>
      <c r="G132" s="586"/>
      <c r="H132" s="586"/>
      <c r="I132" s="586"/>
      <c r="J132" s="586"/>
      <c r="K132" s="586"/>
      <c r="L132" s="586"/>
      <c r="M132" s="587"/>
    </row>
    <row r="133" spans="1:13" ht="13.5" thickBot="1">
      <c r="A133" s="518"/>
      <c r="B133" s="29"/>
      <c r="C133" s="31"/>
      <c r="D133" s="31"/>
      <c r="E133" s="588"/>
      <c r="F133" s="589"/>
      <c r="G133" s="589"/>
      <c r="H133" s="589"/>
      <c r="I133" s="589"/>
      <c r="J133" s="589"/>
      <c r="K133" s="589"/>
      <c r="L133" s="589"/>
      <c r="M133" s="590"/>
    </row>
    <row r="134" spans="1:13" ht="12.95">
      <c r="A134" s="23"/>
      <c r="B134" s="23"/>
      <c r="C134" s="23"/>
      <c r="D134" s="23"/>
      <c r="E134" s="38"/>
      <c r="F134" s="38"/>
      <c r="G134" s="38"/>
      <c r="H134" s="38"/>
      <c r="I134" s="38"/>
      <c r="J134" s="38"/>
      <c r="K134" s="38"/>
      <c r="L134" s="38"/>
      <c r="M134" s="38"/>
    </row>
    <row r="135" spans="1:13" ht="12.95" thickBot="1"/>
    <row r="136" spans="1:13" ht="26.45" thickBot="1">
      <c r="A136" s="24" t="s">
        <v>300</v>
      </c>
      <c r="B136" s="25" t="s">
        <v>301</v>
      </c>
      <c r="C136" s="25"/>
      <c r="D136" s="25"/>
      <c r="E136" s="26" t="s">
        <v>41</v>
      </c>
      <c r="F136" s="18" t="s">
        <v>210</v>
      </c>
      <c r="G136" s="18" t="s">
        <v>211</v>
      </c>
      <c r="H136" s="18" t="s">
        <v>244</v>
      </c>
      <c r="I136" s="18" t="s">
        <v>245</v>
      </c>
      <c r="J136" s="18" t="s">
        <v>214</v>
      </c>
      <c r="K136" s="18" t="s">
        <v>246</v>
      </c>
      <c r="L136" s="18" t="s">
        <v>13</v>
      </c>
      <c r="M136" s="27" t="s">
        <v>139</v>
      </c>
    </row>
    <row r="137" spans="1:13" ht="269.45" customHeight="1" thickBot="1">
      <c r="A137" s="514" t="s">
        <v>302</v>
      </c>
      <c r="B137" s="348" t="s">
        <v>313</v>
      </c>
      <c r="C137" s="49"/>
      <c r="D137" s="19" t="s">
        <v>90</v>
      </c>
      <c r="E137" s="47" t="s">
        <v>143</v>
      </c>
      <c r="F137" s="64" t="s">
        <v>279</v>
      </c>
      <c r="G137" s="109" t="s">
        <v>304</v>
      </c>
      <c r="H137" s="109" t="s">
        <v>305</v>
      </c>
      <c r="I137" s="109" t="s">
        <v>306</v>
      </c>
      <c r="J137" s="109" t="s">
        <v>307</v>
      </c>
      <c r="K137" s="117" t="s">
        <v>515</v>
      </c>
      <c r="L137" s="109" t="s">
        <v>516</v>
      </c>
      <c r="M137" s="509" t="s">
        <v>310</v>
      </c>
    </row>
    <row r="138" spans="1:13" ht="304.14999999999998" customHeight="1" thickBot="1">
      <c r="A138" s="515"/>
      <c r="B138" s="81" t="s">
        <v>517</v>
      </c>
      <c r="C138" s="48"/>
      <c r="D138" s="35" t="s">
        <v>64</v>
      </c>
      <c r="E138" s="57"/>
      <c r="F138" s="57"/>
      <c r="G138" s="47" t="s">
        <v>311</v>
      </c>
      <c r="H138" s="111" t="s">
        <v>312</v>
      </c>
      <c r="I138" s="260" t="s">
        <v>518</v>
      </c>
      <c r="J138" s="262" t="s">
        <v>519</v>
      </c>
      <c r="K138" s="111"/>
      <c r="L138" s="111"/>
      <c r="M138" s="510"/>
    </row>
    <row r="139" spans="1:13" ht="13.5" thickBot="1">
      <c r="A139" s="515"/>
      <c r="B139" s="48"/>
      <c r="C139" s="77"/>
      <c r="D139" s="316" t="s">
        <v>46</v>
      </c>
      <c r="E139" s="523" t="s">
        <v>65</v>
      </c>
      <c r="F139" s="533"/>
      <c r="G139" s="533"/>
      <c r="H139" s="533"/>
      <c r="I139" s="533"/>
      <c r="J139" s="533"/>
      <c r="K139" s="533"/>
      <c r="L139" s="268"/>
      <c r="M139" s="510"/>
    </row>
    <row r="140" spans="1:13" ht="13.5" thickBot="1">
      <c r="A140" s="515"/>
      <c r="B140" s="61"/>
      <c r="C140" s="78"/>
      <c r="D140" s="50" t="s">
        <v>86</v>
      </c>
      <c r="E140" s="533" t="s">
        <v>520</v>
      </c>
      <c r="F140" s="550"/>
      <c r="G140" s="550"/>
      <c r="H140" s="550"/>
      <c r="I140" s="550"/>
      <c r="J140" s="550"/>
      <c r="K140" s="550"/>
      <c r="L140" s="551"/>
      <c r="M140" s="510"/>
    </row>
    <row r="141" spans="1:13" ht="25.35" customHeight="1" thickBot="1">
      <c r="A141" s="515"/>
      <c r="B141" s="349" t="s">
        <v>319</v>
      </c>
      <c r="C141" s="349"/>
      <c r="D141" s="349"/>
      <c r="E141" s="52" t="s">
        <v>41</v>
      </c>
      <c r="F141" s="52" t="s">
        <v>320</v>
      </c>
      <c r="G141" s="52" t="s">
        <v>321</v>
      </c>
      <c r="H141" s="52" t="s">
        <v>322</v>
      </c>
      <c r="I141" s="52" t="s">
        <v>323</v>
      </c>
      <c r="J141" s="52" t="s">
        <v>324</v>
      </c>
      <c r="K141" s="52" t="s">
        <v>325</v>
      </c>
      <c r="L141" s="335" t="s">
        <v>13</v>
      </c>
      <c r="M141" s="510"/>
    </row>
    <row r="142" spans="1:13" ht="63" customHeight="1" thickBot="1">
      <c r="A142" s="515"/>
      <c r="B142" s="331" t="s">
        <v>521</v>
      </c>
      <c r="C142" s="350"/>
      <c r="D142" s="309" t="s">
        <v>90</v>
      </c>
      <c r="E142" s="109" t="s">
        <v>143</v>
      </c>
      <c r="F142" s="110" t="s">
        <v>120</v>
      </c>
      <c r="G142" s="111" t="s">
        <v>280</v>
      </c>
      <c r="H142" s="111" t="s">
        <v>327</v>
      </c>
      <c r="I142" s="109" t="s">
        <v>328</v>
      </c>
      <c r="J142" s="109" t="s">
        <v>329</v>
      </c>
      <c r="K142" s="109"/>
      <c r="L142" s="109"/>
      <c r="M142" s="510"/>
    </row>
    <row r="143" spans="1:13" ht="75" customHeight="1" thickBot="1">
      <c r="A143" s="515"/>
      <c r="B143" s="293" t="s">
        <v>522</v>
      </c>
      <c r="C143" s="293"/>
      <c r="D143" s="251" t="s">
        <v>64</v>
      </c>
      <c r="E143" s="353"/>
      <c r="F143" s="111"/>
      <c r="G143" s="353"/>
      <c r="H143" s="111" t="s">
        <v>332</v>
      </c>
      <c r="I143" s="260" t="s">
        <v>523</v>
      </c>
      <c r="J143" s="262" t="s">
        <v>524</v>
      </c>
      <c r="K143" s="111"/>
      <c r="L143" s="111"/>
      <c r="M143" s="510"/>
    </row>
    <row r="144" spans="1:13" ht="24.75" customHeight="1" thickBot="1">
      <c r="A144" s="515"/>
      <c r="B144" s="293"/>
      <c r="C144" s="351"/>
      <c r="D144" s="331" t="s">
        <v>31</v>
      </c>
      <c r="E144" s="598" t="s">
        <v>525</v>
      </c>
      <c r="F144" s="599"/>
      <c r="G144" s="599"/>
      <c r="H144" s="599"/>
      <c r="I144" s="599"/>
      <c r="J144" s="599"/>
      <c r="K144" s="599"/>
      <c r="L144" s="600"/>
      <c r="M144" s="510"/>
    </row>
    <row r="145" spans="1:13" ht="23.25" customHeight="1" thickBot="1">
      <c r="A145" s="516"/>
      <c r="B145" s="252"/>
      <c r="C145" s="352"/>
      <c r="D145" s="331" t="s">
        <v>86</v>
      </c>
      <c r="E145" s="598" t="s">
        <v>526</v>
      </c>
      <c r="F145" s="599"/>
      <c r="G145" s="599"/>
      <c r="H145" s="599"/>
      <c r="I145" s="599"/>
      <c r="J145" s="599"/>
      <c r="K145" s="599"/>
      <c r="L145" s="600"/>
      <c r="M145" s="510"/>
    </row>
    <row r="146" spans="1:13" ht="28.35" customHeight="1" thickBot="1">
      <c r="A146" s="16" t="s">
        <v>399</v>
      </c>
      <c r="B146" s="17" t="s">
        <v>338</v>
      </c>
      <c r="C146" s="17"/>
      <c r="D146" s="17"/>
      <c r="E146" s="18" t="s">
        <v>41</v>
      </c>
      <c r="F146" s="18" t="s">
        <v>320</v>
      </c>
      <c r="G146" s="18" t="s">
        <v>321</v>
      </c>
      <c r="H146" s="18" t="s">
        <v>322</v>
      </c>
      <c r="I146" s="18" t="s">
        <v>323</v>
      </c>
      <c r="J146" s="18" t="s">
        <v>324</v>
      </c>
      <c r="K146" s="18" t="s">
        <v>325</v>
      </c>
      <c r="L146" s="18" t="s">
        <v>13</v>
      </c>
      <c r="M146" s="510"/>
    </row>
    <row r="147" spans="1:13" ht="209.45" customHeight="1" thickBot="1">
      <c r="A147" s="33">
        <v>0.2</v>
      </c>
      <c r="B147" s="355" t="s">
        <v>527</v>
      </c>
      <c r="C147" s="49"/>
      <c r="D147" s="36" t="s">
        <v>90</v>
      </c>
      <c r="E147" s="66"/>
      <c r="F147" s="64" t="s">
        <v>120</v>
      </c>
      <c r="G147" s="109" t="s">
        <v>340</v>
      </c>
      <c r="H147" s="109" t="s">
        <v>341</v>
      </c>
      <c r="I147" s="109" t="s">
        <v>342</v>
      </c>
      <c r="J147" s="109" t="s">
        <v>343</v>
      </c>
      <c r="K147" s="109" t="s">
        <v>528</v>
      </c>
      <c r="L147" s="109" t="s">
        <v>516</v>
      </c>
      <c r="M147" s="510"/>
    </row>
    <row r="148" spans="1:13" ht="151.5" customHeight="1" thickBot="1">
      <c r="A148" s="34"/>
      <c r="B148" s="48"/>
      <c r="C148" s="48"/>
      <c r="D148" s="19" t="s">
        <v>64</v>
      </c>
      <c r="E148" s="57"/>
      <c r="F148" s="57"/>
      <c r="G148" s="111" t="s">
        <v>346</v>
      </c>
      <c r="H148" s="111" t="s">
        <v>347</v>
      </c>
      <c r="I148" s="260" t="s">
        <v>529</v>
      </c>
      <c r="J148" s="262" t="s">
        <v>530</v>
      </c>
      <c r="K148" s="111"/>
      <c r="L148" s="111"/>
      <c r="M148" s="510"/>
    </row>
    <row r="149" spans="1:13" ht="18.75" customHeight="1" thickBot="1">
      <c r="A149" s="34"/>
      <c r="B149" s="48"/>
      <c r="C149" s="77"/>
      <c r="D149" s="294" t="s">
        <v>46</v>
      </c>
      <c r="E149" s="627" t="s">
        <v>531</v>
      </c>
      <c r="F149" s="614"/>
      <c r="G149" s="614"/>
      <c r="H149" s="614"/>
      <c r="I149" s="614"/>
      <c r="J149" s="614"/>
      <c r="K149" s="614"/>
      <c r="L149" s="615"/>
      <c r="M149" s="510"/>
    </row>
    <row r="150" spans="1:13" ht="13.5" customHeight="1" thickBot="1">
      <c r="A150" s="37"/>
      <c r="B150" s="61"/>
      <c r="C150" s="78"/>
      <c r="D150" s="267" t="s">
        <v>86</v>
      </c>
      <c r="E150" s="628"/>
      <c r="F150" s="628"/>
      <c r="G150" s="628"/>
      <c r="H150" s="628"/>
      <c r="I150" s="628"/>
      <c r="J150" s="628"/>
      <c r="K150" s="628"/>
      <c r="L150" s="629"/>
      <c r="M150" s="511"/>
    </row>
    <row r="151" spans="1:13" ht="13.5" thickBot="1">
      <c r="A151" s="517" t="s">
        <v>386</v>
      </c>
      <c r="B151" s="28" t="s">
        <v>387</v>
      </c>
      <c r="C151" s="28"/>
      <c r="D151" s="28"/>
      <c r="E151" s="28" t="s">
        <v>388</v>
      </c>
      <c r="F151" s="28" t="s">
        <v>389</v>
      </c>
      <c r="G151" s="28"/>
      <c r="H151" s="28"/>
      <c r="I151" s="28"/>
      <c r="J151" s="28"/>
      <c r="K151" s="28" t="s">
        <v>390</v>
      </c>
      <c r="L151" s="601" t="s">
        <v>391</v>
      </c>
      <c r="M151" s="602"/>
    </row>
    <row r="152" spans="1:13" ht="13.5" thickBot="1">
      <c r="A152" s="518"/>
      <c r="B152" s="29"/>
      <c r="C152" s="29"/>
      <c r="D152" s="29"/>
      <c r="E152" s="29"/>
      <c r="F152" s="29"/>
      <c r="G152" s="29"/>
      <c r="H152" s="29"/>
      <c r="I152" s="29"/>
      <c r="J152" s="29"/>
      <c r="K152" s="29"/>
      <c r="L152" s="580"/>
      <c r="M152" s="603"/>
    </row>
    <row r="153" spans="1:13" ht="13.5" thickBot="1">
      <c r="A153" s="517" t="s">
        <v>392</v>
      </c>
      <c r="B153" s="28" t="s">
        <v>393</v>
      </c>
      <c r="C153" s="28"/>
      <c r="D153" s="30"/>
      <c r="E153" s="585"/>
      <c r="F153" s="586"/>
      <c r="G153" s="586"/>
      <c r="H153" s="586"/>
      <c r="I153" s="586"/>
      <c r="J153" s="586"/>
      <c r="K153" s="586"/>
      <c r="L153" s="586"/>
      <c r="M153" s="587"/>
    </row>
    <row r="154" spans="1:13" ht="13.5" thickBot="1">
      <c r="A154" s="518"/>
      <c r="B154" s="29"/>
      <c r="C154" s="31"/>
      <c r="D154" s="31"/>
      <c r="E154" s="588"/>
      <c r="F154" s="589"/>
      <c r="G154" s="589"/>
      <c r="H154" s="589"/>
      <c r="I154" s="589"/>
      <c r="J154" s="589"/>
      <c r="K154" s="589"/>
      <c r="L154" s="589"/>
      <c r="M154" s="590"/>
    </row>
    <row r="156" spans="1:13" ht="12.95" thickBot="1"/>
    <row r="157" spans="1:13" ht="26.45" thickBot="1">
      <c r="A157" s="24" t="s">
        <v>355</v>
      </c>
      <c r="B157" s="15" t="s">
        <v>356</v>
      </c>
      <c r="C157" s="15" t="s">
        <v>5</v>
      </c>
      <c r="D157" s="15"/>
      <c r="E157" s="354" t="s">
        <v>41</v>
      </c>
      <c r="F157" s="331" t="s">
        <v>320</v>
      </c>
      <c r="G157" s="331" t="s">
        <v>321</v>
      </c>
      <c r="H157" s="331" t="s">
        <v>322</v>
      </c>
      <c r="I157" s="331" t="s">
        <v>323</v>
      </c>
      <c r="J157" s="331" t="s">
        <v>324</v>
      </c>
      <c r="K157" s="331" t="s">
        <v>325</v>
      </c>
      <c r="L157" s="331" t="s">
        <v>13</v>
      </c>
      <c r="M157" s="27" t="s">
        <v>139</v>
      </c>
    </row>
    <row r="158" spans="1:13" ht="38.1" thickBot="1">
      <c r="A158" s="359" t="s">
        <v>357</v>
      </c>
      <c r="B158" s="355" t="s">
        <v>532</v>
      </c>
      <c r="C158" s="630"/>
      <c r="D158" s="355"/>
      <c r="E158" s="355"/>
      <c r="F158" s="331"/>
      <c r="G158" s="331"/>
      <c r="H158" s="331"/>
      <c r="I158" s="331"/>
      <c r="J158" s="331"/>
      <c r="K158" s="331"/>
      <c r="L158" s="331"/>
      <c r="M158" s="510" t="s">
        <v>371</v>
      </c>
    </row>
    <row r="159" spans="1:13" ht="255.6" customHeight="1" thickBot="1">
      <c r="A159" s="91"/>
      <c r="B159" s="366"/>
      <c r="C159" s="631"/>
      <c r="D159" s="309" t="s">
        <v>90</v>
      </c>
      <c r="E159" s="350" t="s">
        <v>360</v>
      </c>
      <c r="F159" s="356" t="s">
        <v>120</v>
      </c>
      <c r="G159" s="105" t="s">
        <v>361</v>
      </c>
      <c r="H159" s="350" t="s">
        <v>362</v>
      </c>
      <c r="I159" s="350" t="s">
        <v>363</v>
      </c>
      <c r="J159" s="350" t="s">
        <v>364</v>
      </c>
      <c r="K159" s="350" t="s">
        <v>365</v>
      </c>
      <c r="L159" s="357">
        <v>1</v>
      </c>
      <c r="M159" s="510"/>
    </row>
    <row r="160" spans="1:13" s="358" customFormat="1" ht="135.94999999999999" customHeight="1" thickBot="1">
      <c r="A160" s="24" t="s">
        <v>399</v>
      </c>
      <c r="B160" s="367"/>
      <c r="C160" s="631"/>
      <c r="D160" s="251" t="s">
        <v>64</v>
      </c>
      <c r="E160" s="111"/>
      <c r="F160" s="111"/>
      <c r="G160" s="111" t="s">
        <v>366</v>
      </c>
      <c r="H160" s="111" t="s">
        <v>367</v>
      </c>
      <c r="I160" s="260" t="s">
        <v>533</v>
      </c>
      <c r="J160" s="262" t="s">
        <v>534</v>
      </c>
      <c r="K160" s="111"/>
      <c r="L160" s="111"/>
      <c r="M160" s="510"/>
    </row>
    <row r="161" spans="1:13" ht="34.5" customHeight="1" thickBot="1">
      <c r="A161" s="339">
        <v>0.1</v>
      </c>
      <c r="B161" s="367"/>
      <c r="C161" s="631"/>
      <c r="D161" s="360" t="s">
        <v>46</v>
      </c>
      <c r="E161" s="633" t="s">
        <v>535</v>
      </c>
      <c r="F161" s="636"/>
      <c r="G161" s="636"/>
      <c r="H161" s="636"/>
      <c r="I161" s="636"/>
      <c r="J161" s="636"/>
      <c r="K161" s="636"/>
      <c r="L161" s="637"/>
      <c r="M161" s="510"/>
    </row>
    <row r="162" spans="1:13" ht="26.25" customHeight="1" thickBot="1">
      <c r="A162" s="34"/>
      <c r="B162" s="368"/>
      <c r="C162" s="632"/>
      <c r="D162" s="360" t="s">
        <v>86</v>
      </c>
      <c r="E162" s="633" t="s">
        <v>536</v>
      </c>
      <c r="F162" s="634"/>
      <c r="G162" s="634"/>
      <c r="H162" s="634"/>
      <c r="I162" s="634"/>
      <c r="J162" s="634"/>
      <c r="K162" s="634"/>
      <c r="L162" s="635"/>
      <c r="M162" s="510"/>
    </row>
    <row r="163" spans="1:13" ht="30" customHeight="1" thickBot="1">
      <c r="A163" s="34"/>
      <c r="B163" s="17" t="s">
        <v>370</v>
      </c>
      <c r="C163" s="17" t="s">
        <v>5</v>
      </c>
      <c r="D163" s="17"/>
      <c r="E163" s="26" t="s">
        <v>41</v>
      </c>
      <c r="F163" s="52" t="s">
        <v>320</v>
      </c>
      <c r="G163" s="52" t="s">
        <v>321</v>
      </c>
      <c r="H163" s="52" t="s">
        <v>322</v>
      </c>
      <c r="I163" s="52" t="s">
        <v>323</v>
      </c>
      <c r="J163" s="52" t="s">
        <v>324</v>
      </c>
      <c r="K163" s="52" t="s">
        <v>325</v>
      </c>
      <c r="L163" s="52" t="s">
        <v>13</v>
      </c>
      <c r="M163" s="270"/>
    </row>
    <row r="164" spans="1:13" ht="42" customHeight="1" thickBot="1">
      <c r="A164" s="34"/>
      <c r="B164" s="109" t="s">
        <v>372</v>
      </c>
      <c r="C164" s="364"/>
      <c r="D164" s="314" t="s">
        <v>90</v>
      </c>
      <c r="E164" s="307"/>
      <c r="F164" s="307"/>
      <c r="G164" s="307"/>
      <c r="H164" s="307"/>
      <c r="I164" s="307"/>
      <c r="J164" s="307"/>
      <c r="K164" s="110"/>
      <c r="L164" s="312"/>
      <c r="M164" s="270"/>
    </row>
    <row r="165" spans="1:13" ht="32.25" customHeight="1" thickBot="1">
      <c r="A165" s="34"/>
      <c r="B165" s="361"/>
      <c r="C165" s="336"/>
      <c r="D165" s="314" t="s">
        <v>64</v>
      </c>
      <c r="E165" s="307"/>
      <c r="F165" s="307"/>
      <c r="G165" s="307"/>
      <c r="H165" s="307"/>
      <c r="I165" s="307"/>
      <c r="J165" s="307"/>
      <c r="K165" s="110"/>
      <c r="L165" s="312"/>
      <c r="M165" s="270"/>
    </row>
    <row r="166" spans="1:13" ht="21" customHeight="1" thickBot="1">
      <c r="A166" s="34"/>
      <c r="B166" s="362"/>
      <c r="C166" s="336"/>
      <c r="D166" s="314" t="s">
        <v>46</v>
      </c>
      <c r="E166" s="598" t="s">
        <v>537</v>
      </c>
      <c r="F166" s="599"/>
      <c r="G166" s="599"/>
      <c r="H166" s="599"/>
      <c r="I166" s="599"/>
      <c r="J166" s="599"/>
      <c r="K166" s="599"/>
      <c r="L166" s="599"/>
      <c r="M166" s="270"/>
    </row>
    <row r="167" spans="1:13" ht="23.25" customHeight="1" thickBot="1">
      <c r="A167" s="34"/>
      <c r="B167" s="363"/>
      <c r="C167" s="365"/>
      <c r="D167" s="314" t="s">
        <v>86</v>
      </c>
      <c r="E167" s="598" t="s">
        <v>373</v>
      </c>
      <c r="F167" s="599"/>
      <c r="G167" s="599"/>
      <c r="H167" s="599"/>
      <c r="I167" s="599"/>
      <c r="J167" s="599"/>
      <c r="K167" s="599"/>
      <c r="L167" s="599"/>
      <c r="M167" s="270"/>
    </row>
    <row r="168" spans="1:13" ht="13.5" thickBot="1">
      <c r="A168" s="517" t="s">
        <v>386</v>
      </c>
      <c r="B168" s="28" t="s">
        <v>387</v>
      </c>
      <c r="C168" s="28"/>
      <c r="D168" s="28"/>
      <c r="E168" s="28" t="s">
        <v>388</v>
      </c>
      <c r="F168" s="28" t="s">
        <v>389</v>
      </c>
      <c r="G168" s="28"/>
      <c r="H168" s="28"/>
      <c r="I168" s="28"/>
      <c r="J168" s="28"/>
      <c r="K168" s="28" t="s">
        <v>390</v>
      </c>
      <c r="L168" s="601" t="s">
        <v>391</v>
      </c>
      <c r="M168" s="602"/>
    </row>
    <row r="169" spans="1:13" ht="13.5" thickBot="1">
      <c r="A169" s="518"/>
      <c r="B169" s="29"/>
      <c r="C169" s="29"/>
      <c r="D169" s="29"/>
      <c r="E169" s="29"/>
      <c r="F169" s="29"/>
      <c r="G169" s="29"/>
      <c r="H169" s="29"/>
      <c r="I169" s="29"/>
      <c r="J169" s="29"/>
      <c r="K169" s="29"/>
      <c r="L169" s="580"/>
      <c r="M169" s="603"/>
    </row>
    <row r="170" spans="1:13" ht="13.5" thickBot="1">
      <c r="A170" s="517" t="s">
        <v>392</v>
      </c>
      <c r="B170" s="28" t="s">
        <v>393</v>
      </c>
      <c r="C170" s="28"/>
      <c r="D170" s="30"/>
      <c r="E170" s="585"/>
      <c r="F170" s="586"/>
      <c r="G170" s="586"/>
      <c r="H170" s="586"/>
      <c r="I170" s="586"/>
      <c r="J170" s="586"/>
      <c r="K170" s="586"/>
      <c r="L170" s="586"/>
      <c r="M170" s="587"/>
    </row>
    <row r="171" spans="1:13" ht="13.5" thickBot="1">
      <c r="A171" s="518"/>
      <c r="B171" s="29"/>
      <c r="C171" s="31"/>
      <c r="D171" s="31"/>
      <c r="E171" s="588"/>
      <c r="F171" s="589"/>
      <c r="G171" s="589"/>
      <c r="H171" s="589"/>
      <c r="I171" s="589"/>
      <c r="J171" s="589"/>
      <c r="K171" s="589"/>
      <c r="L171" s="589"/>
      <c r="M171" s="590"/>
    </row>
    <row r="173" spans="1:13" ht="12.95" thickBot="1"/>
    <row r="174" spans="1:13" s="12" customFormat="1" ht="13.5" thickBot="1">
      <c r="A174" s="39" t="s">
        <v>394</v>
      </c>
      <c r="B174" s="40" t="s">
        <v>395</v>
      </c>
      <c r="C174" s="80"/>
      <c r="D174" s="70"/>
      <c r="E174" s="70"/>
      <c r="F174" s="70"/>
      <c r="G174" s="70"/>
      <c r="H174" s="70"/>
      <c r="I174" s="70"/>
      <c r="J174" s="70"/>
      <c r="K174" s="70"/>
      <c r="L174" s="70"/>
      <c r="M174" s="70"/>
    </row>
    <row r="175" spans="1:13" s="12" customFormat="1" ht="48.95" customHeight="1" thickBot="1">
      <c r="A175" s="41" t="s">
        <v>396</v>
      </c>
      <c r="B175" s="42"/>
      <c r="C175" s="80"/>
      <c r="D175" s="70"/>
      <c r="E175" s="70"/>
      <c r="F175" s="70"/>
      <c r="G175" s="70"/>
      <c r="H175" s="70"/>
      <c r="I175" s="70"/>
      <c r="J175" s="70"/>
      <c r="K175" s="70"/>
      <c r="L175" s="70"/>
      <c r="M175" s="70"/>
    </row>
    <row r="176" spans="1:13" s="12" customFormat="1">
      <c r="A176" s="514" t="s">
        <v>397</v>
      </c>
      <c r="B176" s="509" t="s">
        <v>398</v>
      </c>
      <c r="C176" s="81"/>
      <c r="D176" s="70"/>
      <c r="E176" s="70"/>
      <c r="F176" s="70"/>
      <c r="G176" s="70"/>
      <c r="H176" s="70"/>
      <c r="I176" s="70"/>
      <c r="J176" s="70"/>
      <c r="K176" s="70"/>
      <c r="L176" s="70"/>
      <c r="M176" s="70"/>
    </row>
    <row r="177" spans="1:13" s="12" customFormat="1">
      <c r="A177" s="515"/>
      <c r="B177" s="510"/>
      <c r="C177" s="81"/>
      <c r="D177" s="70"/>
      <c r="E177" s="70"/>
      <c r="F177" s="70"/>
      <c r="G177" s="70"/>
      <c r="H177" s="70"/>
      <c r="I177" s="70"/>
      <c r="J177" s="70"/>
      <c r="K177" s="70"/>
      <c r="L177" s="70"/>
      <c r="M177" s="70"/>
    </row>
    <row r="178" spans="1:13" s="12" customFormat="1">
      <c r="A178" s="515"/>
      <c r="B178" s="510"/>
      <c r="C178" s="81"/>
      <c r="D178" s="70"/>
      <c r="E178" s="70"/>
      <c r="F178" s="70"/>
      <c r="G178" s="70"/>
      <c r="H178" s="70"/>
      <c r="I178" s="70"/>
      <c r="J178" s="70"/>
      <c r="K178" s="70"/>
      <c r="L178" s="70"/>
      <c r="M178" s="70"/>
    </row>
    <row r="179" spans="1:13" s="12" customFormat="1">
      <c r="A179" s="515"/>
      <c r="B179" s="510"/>
      <c r="C179" s="81"/>
      <c r="D179" s="70"/>
      <c r="E179" s="70"/>
      <c r="F179" s="70"/>
      <c r="G179" s="70"/>
      <c r="H179" s="70"/>
      <c r="I179" s="70"/>
      <c r="J179" s="70"/>
      <c r="K179" s="70"/>
      <c r="L179" s="70"/>
      <c r="M179" s="70"/>
    </row>
    <row r="180" spans="1:13" s="12" customFormat="1">
      <c r="A180" s="515"/>
      <c r="B180" s="510"/>
      <c r="C180" s="81"/>
      <c r="D180" s="70"/>
      <c r="E180" s="70"/>
      <c r="F180" s="70"/>
      <c r="G180" s="70"/>
      <c r="H180" s="70"/>
      <c r="I180" s="70"/>
      <c r="J180" s="70"/>
      <c r="K180" s="70"/>
      <c r="L180" s="70"/>
      <c r="M180" s="70"/>
    </row>
    <row r="181" spans="1:13" s="12" customFormat="1">
      <c r="A181" s="515"/>
      <c r="B181" s="510"/>
      <c r="C181" s="81"/>
      <c r="D181" s="70"/>
      <c r="E181" s="70"/>
      <c r="F181" s="70"/>
      <c r="G181" s="70"/>
      <c r="H181" s="70"/>
      <c r="I181" s="70"/>
      <c r="J181" s="70"/>
      <c r="K181" s="70"/>
      <c r="L181" s="70"/>
      <c r="M181" s="70"/>
    </row>
    <row r="182" spans="1:13" s="12" customFormat="1">
      <c r="A182" s="515"/>
      <c r="B182" s="510"/>
      <c r="C182" s="81"/>
      <c r="D182" s="70"/>
      <c r="E182" s="70"/>
      <c r="F182" s="70"/>
      <c r="G182" s="70"/>
      <c r="H182" s="70"/>
      <c r="I182" s="70"/>
      <c r="J182" s="70"/>
      <c r="K182" s="70"/>
      <c r="L182" s="70"/>
      <c r="M182" s="70"/>
    </row>
    <row r="183" spans="1:13" s="12" customFormat="1">
      <c r="A183" s="515"/>
      <c r="B183" s="510"/>
      <c r="C183" s="81"/>
      <c r="D183" s="70"/>
      <c r="E183" s="70"/>
      <c r="F183" s="70"/>
      <c r="G183" s="70"/>
      <c r="H183" s="70"/>
      <c r="I183" s="70"/>
      <c r="J183" s="70"/>
      <c r="K183" s="70"/>
      <c r="L183" s="70"/>
      <c r="M183" s="70"/>
    </row>
    <row r="184" spans="1:13" s="12" customFormat="1" ht="294.60000000000002" customHeight="1" thickBot="1">
      <c r="A184" s="516"/>
      <c r="B184" s="510"/>
      <c r="C184" s="81"/>
      <c r="D184" s="70"/>
      <c r="E184" s="70"/>
      <c r="F184" s="70"/>
      <c r="G184" s="70"/>
      <c r="H184" s="70"/>
      <c r="I184" s="70"/>
      <c r="J184" s="70"/>
      <c r="K184" s="70"/>
      <c r="L184" s="70"/>
      <c r="M184" s="70"/>
    </row>
    <row r="185" spans="1:13" s="12" customFormat="1" ht="13.5" thickBot="1">
      <c r="A185" s="43" t="s">
        <v>399</v>
      </c>
      <c r="B185" s="510"/>
      <c r="C185" s="81"/>
      <c r="D185" s="70"/>
      <c r="E185" s="70"/>
      <c r="F185" s="70"/>
      <c r="G185" s="70"/>
      <c r="H185" s="70"/>
      <c r="I185" s="70"/>
      <c r="J185" s="70"/>
      <c r="K185" s="70"/>
      <c r="L185" s="70"/>
      <c r="M185" s="70"/>
    </row>
    <row r="186" spans="1:13" s="12" customFormat="1">
      <c r="A186" s="44">
        <v>0.2</v>
      </c>
      <c r="B186" s="510"/>
      <c r="C186" s="81"/>
      <c r="D186" s="70"/>
      <c r="E186" s="70"/>
      <c r="F186" s="70"/>
      <c r="G186" s="70"/>
      <c r="H186" s="70"/>
      <c r="I186" s="70"/>
      <c r="J186" s="70"/>
      <c r="K186" s="70"/>
      <c r="L186" s="70"/>
      <c r="M186" s="70"/>
    </row>
    <row r="187" spans="1:13" s="12" customFormat="1" ht="12.95" thickBot="1">
      <c r="A187" s="45"/>
      <c r="B187" s="511"/>
      <c r="C187" s="81"/>
      <c r="D187" s="70"/>
      <c r="E187" s="70"/>
      <c r="F187" s="70"/>
      <c r="G187" s="70"/>
      <c r="H187" s="70"/>
      <c r="I187" s="70"/>
      <c r="J187" s="70"/>
      <c r="K187" s="70"/>
      <c r="L187" s="70"/>
      <c r="M187" s="70"/>
    </row>
    <row r="188" spans="1:13" s="12" customFormat="1">
      <c r="A188" s="512" t="s">
        <v>386</v>
      </c>
      <c r="B188" s="70"/>
      <c r="C188" s="70"/>
      <c r="D188" s="70"/>
      <c r="E188" s="70"/>
      <c r="F188" s="70"/>
      <c r="G188" s="70"/>
      <c r="H188" s="70"/>
      <c r="I188" s="70"/>
      <c r="J188" s="70"/>
      <c r="K188" s="70"/>
      <c r="L188" s="70"/>
      <c r="M188" s="70"/>
    </row>
    <row r="189" spans="1:13" s="12" customFormat="1" ht="12.95" thickBot="1">
      <c r="A189" s="513"/>
      <c r="B189" s="70"/>
      <c r="C189" s="70"/>
      <c r="D189" s="70"/>
      <c r="E189" s="70"/>
      <c r="F189" s="70"/>
      <c r="G189" s="70"/>
      <c r="H189" s="70"/>
      <c r="I189" s="70"/>
      <c r="J189" s="70"/>
      <c r="K189" s="70"/>
      <c r="L189" s="70"/>
      <c r="M189" s="70"/>
    </row>
    <row r="190" spans="1:13" s="12" customFormat="1">
      <c r="A190" s="512" t="s">
        <v>392</v>
      </c>
      <c r="B190" s="70"/>
      <c r="C190" s="70"/>
      <c r="D190" s="70"/>
      <c r="E190" s="70"/>
      <c r="F190" s="70"/>
      <c r="G190" s="70"/>
      <c r="H190" s="70"/>
      <c r="I190" s="70"/>
      <c r="J190" s="70"/>
      <c r="K190" s="70"/>
      <c r="L190" s="70"/>
      <c r="M190" s="70"/>
    </row>
    <row r="191" spans="1:13" s="12" customFormat="1" ht="12.95" thickBot="1">
      <c r="A191" s="513"/>
      <c r="B191" s="70"/>
      <c r="C191" s="70"/>
      <c r="D191" s="70"/>
      <c r="E191" s="70"/>
      <c r="F191" s="70"/>
      <c r="G191" s="70"/>
      <c r="H191" s="70"/>
      <c r="I191" s="70"/>
      <c r="J191" s="70"/>
      <c r="K191" s="70"/>
      <c r="L191" s="70"/>
      <c r="M191" s="70"/>
    </row>
    <row r="192" spans="1:13" s="12" customFormat="1">
      <c r="B192" s="70"/>
      <c r="C192" s="70"/>
      <c r="D192" s="70"/>
      <c r="E192" s="70"/>
      <c r="F192" s="70"/>
      <c r="G192" s="70"/>
      <c r="H192" s="70"/>
      <c r="I192" s="70"/>
      <c r="J192" s="70"/>
      <c r="K192" s="70"/>
      <c r="L192" s="70"/>
      <c r="M192" s="70"/>
    </row>
    <row r="193" spans="1:13" s="12" customFormat="1" ht="12.95" thickBot="1">
      <c r="B193" s="70"/>
      <c r="C193" s="70"/>
      <c r="D193" s="70"/>
      <c r="E193" s="70"/>
      <c r="F193" s="70"/>
      <c r="G193" s="70"/>
      <c r="H193" s="70"/>
      <c r="I193" s="70"/>
      <c r="J193" s="70"/>
      <c r="K193" s="70"/>
      <c r="L193" s="70"/>
      <c r="M193" s="70"/>
    </row>
    <row r="194" spans="1:13" s="12" customFormat="1" ht="13.5" thickBot="1">
      <c r="A194" s="39" t="s">
        <v>400</v>
      </c>
      <c r="B194" s="40" t="s">
        <v>395</v>
      </c>
      <c r="C194" s="80"/>
      <c r="D194" s="70"/>
      <c r="E194" s="70"/>
      <c r="F194" s="70"/>
      <c r="G194" s="70"/>
      <c r="H194" s="70"/>
      <c r="I194" s="70"/>
      <c r="J194" s="70"/>
      <c r="K194" s="70"/>
      <c r="L194" s="70"/>
      <c r="M194" s="70"/>
    </row>
    <row r="195" spans="1:13" s="12" customFormat="1" ht="38.1" thickBot="1">
      <c r="A195" s="41" t="s">
        <v>401</v>
      </c>
      <c r="B195" s="42"/>
      <c r="C195" s="80"/>
      <c r="D195" s="70"/>
      <c r="E195" s="70"/>
      <c r="F195" s="70"/>
      <c r="G195" s="70"/>
      <c r="H195" s="70"/>
      <c r="I195" s="70"/>
      <c r="J195" s="70"/>
      <c r="K195" s="70"/>
      <c r="L195" s="70"/>
      <c r="M195" s="70"/>
    </row>
    <row r="196" spans="1:13" s="12" customFormat="1" ht="12" customHeight="1">
      <c r="A196" s="514" t="s">
        <v>402</v>
      </c>
      <c r="B196" s="509" t="s">
        <v>403</v>
      </c>
      <c r="C196" s="81"/>
      <c r="D196" s="70"/>
      <c r="E196" s="70"/>
      <c r="F196" s="70"/>
      <c r="G196" s="70"/>
      <c r="H196" s="70"/>
      <c r="I196" s="70"/>
      <c r="J196" s="70"/>
      <c r="K196" s="70"/>
      <c r="L196" s="70"/>
      <c r="M196" s="70"/>
    </row>
    <row r="197" spans="1:13" s="12" customFormat="1">
      <c r="A197" s="515"/>
      <c r="B197" s="510"/>
      <c r="C197" s="81"/>
      <c r="D197" s="70"/>
      <c r="E197" s="70"/>
      <c r="F197" s="70"/>
      <c r="G197" s="70"/>
      <c r="H197" s="70"/>
      <c r="I197" s="70"/>
      <c r="J197" s="70"/>
      <c r="K197" s="70"/>
      <c r="L197" s="70"/>
      <c r="M197" s="70"/>
    </row>
    <row r="198" spans="1:13" s="12" customFormat="1">
      <c r="A198" s="515"/>
      <c r="B198" s="510"/>
      <c r="C198" s="81"/>
      <c r="D198" s="70"/>
      <c r="E198" s="70"/>
      <c r="F198" s="70"/>
      <c r="G198" s="70"/>
      <c r="H198" s="70"/>
      <c r="I198" s="70"/>
      <c r="J198" s="70"/>
      <c r="K198" s="70"/>
      <c r="L198" s="70"/>
      <c r="M198" s="70"/>
    </row>
    <row r="199" spans="1:13" s="12" customFormat="1">
      <c r="A199" s="515"/>
      <c r="B199" s="510"/>
      <c r="C199" s="81"/>
      <c r="D199" s="70"/>
      <c r="E199" s="70"/>
      <c r="F199" s="70"/>
      <c r="G199" s="70"/>
      <c r="H199" s="70"/>
      <c r="I199" s="70"/>
      <c r="J199" s="70"/>
      <c r="K199" s="70"/>
      <c r="L199" s="70"/>
      <c r="M199" s="70"/>
    </row>
    <row r="200" spans="1:13" s="12" customFormat="1">
      <c r="A200" s="515"/>
      <c r="B200" s="510"/>
      <c r="C200" s="81"/>
      <c r="D200" s="70"/>
      <c r="E200" s="70"/>
      <c r="F200" s="70"/>
      <c r="G200" s="70"/>
      <c r="H200" s="70"/>
      <c r="I200" s="70"/>
      <c r="J200" s="70"/>
      <c r="K200" s="70"/>
      <c r="L200" s="70"/>
      <c r="M200" s="70"/>
    </row>
    <row r="201" spans="1:13" s="12" customFormat="1">
      <c r="A201" s="515"/>
      <c r="B201" s="510"/>
      <c r="C201" s="81"/>
      <c r="D201" s="70"/>
      <c r="E201" s="70"/>
      <c r="F201" s="70"/>
      <c r="G201" s="70"/>
      <c r="H201" s="70"/>
      <c r="I201" s="70"/>
      <c r="J201" s="70"/>
      <c r="K201" s="70"/>
      <c r="L201" s="70"/>
      <c r="M201" s="70"/>
    </row>
    <row r="202" spans="1:13" s="12" customFormat="1">
      <c r="A202" s="515"/>
      <c r="B202" s="510"/>
      <c r="C202" s="81"/>
      <c r="D202" s="70"/>
      <c r="E202" s="70"/>
      <c r="F202" s="70"/>
      <c r="G202" s="70"/>
      <c r="H202" s="70"/>
      <c r="I202" s="70"/>
      <c r="J202" s="70"/>
      <c r="K202" s="70"/>
      <c r="L202" s="70"/>
      <c r="M202" s="70"/>
    </row>
    <row r="203" spans="1:13" s="12" customFormat="1">
      <c r="A203" s="515"/>
      <c r="B203" s="510"/>
      <c r="C203" s="81"/>
      <c r="D203" s="70"/>
      <c r="E203" s="70"/>
      <c r="F203" s="70"/>
      <c r="G203" s="70"/>
      <c r="H203" s="70"/>
      <c r="I203" s="70"/>
      <c r="J203" s="70"/>
      <c r="K203" s="70"/>
      <c r="L203" s="70"/>
      <c r="M203" s="70"/>
    </row>
    <row r="204" spans="1:13" s="12" customFormat="1" ht="39.6" customHeight="1" thickBot="1">
      <c r="A204" s="516"/>
      <c r="B204" s="510"/>
      <c r="C204" s="81"/>
      <c r="D204" s="70"/>
      <c r="E204" s="70"/>
      <c r="F204" s="70"/>
      <c r="G204" s="70"/>
      <c r="H204" s="70"/>
      <c r="I204" s="70"/>
      <c r="J204" s="70"/>
      <c r="K204" s="70"/>
      <c r="L204" s="70"/>
      <c r="M204" s="70"/>
    </row>
    <row r="205" spans="1:13" s="12" customFormat="1" ht="13.5" thickBot="1">
      <c r="A205" s="43" t="s">
        <v>399</v>
      </c>
      <c r="B205" s="510"/>
      <c r="C205" s="81"/>
      <c r="D205" s="70"/>
      <c r="E205" s="70"/>
      <c r="F205" s="70"/>
      <c r="G205" s="70"/>
      <c r="H205" s="70"/>
      <c r="I205" s="70"/>
      <c r="J205" s="70"/>
      <c r="K205" s="70"/>
      <c r="L205" s="70"/>
      <c r="M205" s="70"/>
    </row>
    <row r="206" spans="1:13" s="12" customFormat="1">
      <c r="A206" s="44">
        <v>0.3</v>
      </c>
      <c r="B206" s="510"/>
      <c r="C206" s="81"/>
      <c r="D206" s="70"/>
      <c r="E206" s="70"/>
      <c r="F206" s="70"/>
      <c r="G206" s="70"/>
      <c r="H206" s="70"/>
      <c r="I206" s="70"/>
      <c r="J206" s="70"/>
      <c r="K206" s="70"/>
      <c r="L206" s="70"/>
      <c r="M206" s="70"/>
    </row>
    <row r="207" spans="1:13" s="12" customFormat="1" ht="12.95" thickBot="1">
      <c r="A207" s="45"/>
      <c r="B207" s="511"/>
      <c r="C207" s="81"/>
      <c r="D207" s="70"/>
      <c r="E207" s="70"/>
      <c r="F207" s="70"/>
      <c r="G207" s="70"/>
      <c r="H207" s="70"/>
      <c r="I207" s="70"/>
      <c r="J207" s="70"/>
      <c r="K207" s="70"/>
      <c r="L207" s="70"/>
      <c r="M207" s="70"/>
    </row>
    <row r="208" spans="1:13" s="12" customFormat="1">
      <c r="A208" s="512" t="s">
        <v>386</v>
      </c>
      <c r="B208" s="70"/>
      <c r="C208" s="70"/>
      <c r="D208" s="70"/>
      <c r="E208" s="70"/>
      <c r="F208" s="70"/>
      <c r="G208" s="70"/>
      <c r="H208" s="70"/>
      <c r="I208" s="70"/>
      <c r="J208" s="70"/>
      <c r="K208" s="70"/>
      <c r="L208" s="70"/>
      <c r="M208" s="70"/>
    </row>
    <row r="209" spans="1:13" s="12" customFormat="1" ht="12.95" thickBot="1">
      <c r="A209" s="513"/>
      <c r="B209" s="70"/>
      <c r="C209" s="70"/>
      <c r="D209" s="70"/>
      <c r="E209" s="70"/>
      <c r="F209" s="70"/>
      <c r="G209" s="70"/>
      <c r="H209" s="70"/>
      <c r="I209" s="70"/>
      <c r="J209" s="70"/>
      <c r="K209" s="70"/>
      <c r="L209" s="70"/>
      <c r="M209" s="70"/>
    </row>
    <row r="210" spans="1:13" s="12" customFormat="1">
      <c r="A210" s="512" t="s">
        <v>392</v>
      </c>
      <c r="B210" s="70"/>
      <c r="C210" s="70"/>
      <c r="D210" s="70"/>
      <c r="E210" s="70"/>
      <c r="F210" s="70"/>
      <c r="G210" s="70"/>
      <c r="H210" s="70"/>
      <c r="I210" s="70"/>
      <c r="J210" s="70"/>
      <c r="K210" s="70"/>
      <c r="L210" s="70"/>
      <c r="M210" s="70"/>
    </row>
    <row r="211" spans="1:13" s="12" customFormat="1" ht="12.95" thickBot="1">
      <c r="A211" s="513"/>
      <c r="B211" s="70"/>
      <c r="C211" s="70"/>
      <c r="D211" s="70"/>
      <c r="E211" s="70"/>
      <c r="F211" s="70"/>
      <c r="G211" s="70"/>
      <c r="H211" s="70"/>
      <c r="I211" s="70"/>
      <c r="J211" s="70"/>
      <c r="K211" s="70"/>
      <c r="L211" s="70"/>
      <c r="M211" s="70"/>
    </row>
    <row r="212" spans="1:13" s="12" customFormat="1">
      <c r="B212" s="70"/>
      <c r="C212" s="70"/>
      <c r="D212" s="70"/>
      <c r="E212" s="70"/>
      <c r="F212" s="70"/>
      <c r="G212" s="70"/>
      <c r="H212" s="70"/>
      <c r="I212" s="70"/>
      <c r="J212" s="70"/>
      <c r="K212" s="70"/>
      <c r="L212" s="70"/>
      <c r="M212" s="70"/>
    </row>
    <row r="213" spans="1:13" s="12" customFormat="1" ht="12.95" thickBot="1">
      <c r="B213" s="70"/>
      <c r="C213" s="70"/>
      <c r="D213" s="70"/>
      <c r="E213" s="70"/>
      <c r="F213" s="70"/>
      <c r="G213" s="70"/>
      <c r="H213" s="70"/>
      <c r="I213" s="70"/>
      <c r="J213" s="70"/>
      <c r="K213" s="70"/>
      <c r="L213" s="70"/>
      <c r="M213" s="70"/>
    </row>
    <row r="214" spans="1:13" s="12" customFormat="1" ht="13.5" thickBot="1">
      <c r="A214" s="39" t="s">
        <v>404</v>
      </c>
      <c r="B214" s="40" t="s">
        <v>395</v>
      </c>
      <c r="C214" s="80"/>
      <c r="D214" s="70"/>
      <c r="E214" s="70"/>
      <c r="F214" s="70"/>
      <c r="G214" s="70"/>
      <c r="H214" s="70"/>
      <c r="I214" s="70"/>
      <c r="J214" s="70"/>
      <c r="K214" s="70"/>
      <c r="L214" s="70"/>
      <c r="M214" s="70"/>
    </row>
    <row r="215" spans="1:13" s="12" customFormat="1" ht="25.5" thickBot="1">
      <c r="A215" s="41" t="s">
        <v>405</v>
      </c>
      <c r="B215" s="42"/>
      <c r="C215" s="80"/>
      <c r="D215" s="70"/>
      <c r="E215" s="70"/>
      <c r="F215" s="70"/>
      <c r="G215" s="70"/>
      <c r="H215" s="70"/>
      <c r="I215" s="70"/>
      <c r="J215" s="70"/>
      <c r="K215" s="70"/>
      <c r="L215" s="70"/>
      <c r="M215" s="70"/>
    </row>
    <row r="216" spans="1:13" s="12" customFormat="1">
      <c r="A216" s="514" t="s">
        <v>406</v>
      </c>
      <c r="B216" s="509" t="s">
        <v>407</v>
      </c>
      <c r="C216" s="81"/>
      <c r="D216" s="70"/>
      <c r="E216" s="70"/>
      <c r="F216" s="70"/>
      <c r="G216" s="70"/>
      <c r="H216" s="70"/>
      <c r="I216" s="70"/>
      <c r="J216" s="70"/>
      <c r="K216" s="70"/>
      <c r="L216" s="70"/>
      <c r="M216" s="70"/>
    </row>
    <row r="217" spans="1:13" s="12" customFormat="1">
      <c r="A217" s="515"/>
      <c r="B217" s="510"/>
      <c r="C217" s="81"/>
      <c r="D217" s="70"/>
      <c r="E217" s="70"/>
      <c r="F217" s="70"/>
      <c r="G217" s="70"/>
      <c r="H217" s="70"/>
      <c r="I217" s="70"/>
      <c r="J217" s="70"/>
      <c r="K217" s="70"/>
      <c r="L217" s="70"/>
      <c r="M217" s="70"/>
    </row>
    <row r="218" spans="1:13" s="12" customFormat="1">
      <c r="A218" s="515"/>
      <c r="B218" s="510"/>
      <c r="C218" s="81"/>
      <c r="D218" s="70"/>
      <c r="E218" s="70"/>
      <c r="F218" s="70"/>
      <c r="G218" s="70"/>
      <c r="H218" s="70"/>
      <c r="I218" s="70"/>
      <c r="J218" s="70"/>
      <c r="K218" s="70"/>
      <c r="L218" s="70"/>
      <c r="M218" s="70"/>
    </row>
    <row r="219" spans="1:13" s="12" customFormat="1">
      <c r="A219" s="515"/>
      <c r="B219" s="510"/>
      <c r="C219" s="81"/>
      <c r="D219" s="70"/>
      <c r="E219" s="70"/>
      <c r="F219" s="70"/>
      <c r="G219" s="70"/>
      <c r="H219" s="70"/>
      <c r="I219" s="70"/>
      <c r="J219" s="70"/>
      <c r="K219" s="70"/>
      <c r="L219" s="70"/>
      <c r="M219" s="70"/>
    </row>
    <row r="220" spans="1:13" s="12" customFormat="1">
      <c r="A220" s="515"/>
      <c r="B220" s="510"/>
      <c r="C220" s="81"/>
      <c r="D220" s="70"/>
      <c r="E220" s="70"/>
      <c r="F220" s="70"/>
      <c r="G220" s="70"/>
      <c r="H220" s="70"/>
      <c r="I220" s="70"/>
      <c r="J220" s="70"/>
      <c r="K220" s="70"/>
      <c r="L220" s="70"/>
      <c r="M220" s="70"/>
    </row>
    <row r="221" spans="1:13" s="12" customFormat="1">
      <c r="A221" s="515"/>
      <c r="B221" s="510"/>
      <c r="C221" s="81"/>
      <c r="D221" s="70"/>
      <c r="E221" s="70"/>
      <c r="F221" s="70"/>
      <c r="G221" s="70"/>
      <c r="H221" s="70"/>
      <c r="I221" s="70"/>
      <c r="J221" s="70"/>
      <c r="K221" s="70"/>
      <c r="L221" s="70"/>
      <c r="M221" s="70"/>
    </row>
    <row r="222" spans="1:13" s="12" customFormat="1">
      <c r="A222" s="515"/>
      <c r="B222" s="510"/>
      <c r="C222" s="81"/>
      <c r="D222" s="70"/>
      <c r="E222" s="70"/>
      <c r="F222" s="70"/>
      <c r="G222" s="70"/>
      <c r="H222" s="70"/>
      <c r="I222" s="70"/>
      <c r="J222" s="70"/>
      <c r="K222" s="70"/>
      <c r="L222" s="70"/>
      <c r="M222" s="70"/>
    </row>
    <row r="223" spans="1:13" s="12" customFormat="1">
      <c r="A223" s="515"/>
      <c r="B223" s="510"/>
      <c r="C223" s="81"/>
      <c r="D223" s="70"/>
      <c r="E223" s="70"/>
      <c r="F223" s="70"/>
      <c r="G223" s="70"/>
      <c r="H223" s="70"/>
      <c r="I223" s="70"/>
      <c r="J223" s="70"/>
      <c r="K223" s="70"/>
      <c r="L223" s="70"/>
      <c r="M223" s="70"/>
    </row>
    <row r="224" spans="1:13" s="12" customFormat="1" ht="44.1" customHeight="1" thickBot="1">
      <c r="A224" s="516"/>
      <c r="B224" s="510"/>
      <c r="C224" s="81"/>
      <c r="D224" s="70"/>
      <c r="E224" s="70"/>
      <c r="F224" s="70"/>
      <c r="G224" s="70"/>
      <c r="H224" s="70"/>
      <c r="I224" s="70"/>
      <c r="J224" s="70"/>
      <c r="K224" s="70"/>
      <c r="L224" s="70"/>
      <c r="M224" s="70"/>
    </row>
    <row r="225" spans="1:13" s="12" customFormat="1" ht="13.5" thickBot="1">
      <c r="A225" s="43" t="s">
        <v>399</v>
      </c>
      <c r="B225" s="510"/>
      <c r="C225" s="81"/>
      <c r="D225" s="70"/>
      <c r="E225" s="70"/>
      <c r="F225" s="70"/>
      <c r="G225" s="70"/>
      <c r="H225" s="70"/>
      <c r="I225" s="70"/>
      <c r="J225" s="70"/>
      <c r="K225" s="70"/>
      <c r="L225" s="70"/>
      <c r="M225" s="70"/>
    </row>
    <row r="226" spans="1:13" s="12" customFormat="1">
      <c r="A226" s="44">
        <v>0.2</v>
      </c>
      <c r="B226" s="510"/>
      <c r="C226" s="81"/>
      <c r="D226" s="70"/>
      <c r="E226" s="70"/>
      <c r="F226" s="70"/>
      <c r="G226" s="70"/>
      <c r="H226" s="70"/>
      <c r="I226" s="70"/>
      <c r="J226" s="70"/>
      <c r="K226" s="70"/>
      <c r="L226" s="70"/>
      <c r="M226" s="70"/>
    </row>
    <row r="227" spans="1:13" s="12" customFormat="1" ht="12.95" thickBot="1">
      <c r="A227" s="46"/>
      <c r="B227" s="511"/>
      <c r="C227" s="81"/>
      <c r="D227" s="70"/>
      <c r="E227" s="70"/>
      <c r="F227" s="70"/>
      <c r="G227" s="70"/>
      <c r="H227" s="70"/>
      <c r="I227" s="70"/>
      <c r="J227" s="70"/>
      <c r="K227" s="70"/>
      <c r="L227" s="70"/>
      <c r="M227" s="70"/>
    </row>
    <row r="228" spans="1:13" s="12" customFormat="1">
      <c r="A228" s="512" t="s">
        <v>386</v>
      </c>
      <c r="B228" s="70"/>
      <c r="C228" s="70"/>
      <c r="D228" s="70"/>
      <c r="E228" s="70"/>
      <c r="F228" s="70"/>
      <c r="G228" s="70"/>
      <c r="H228" s="70"/>
      <c r="I228" s="70"/>
      <c r="J228" s="70"/>
      <c r="K228" s="70"/>
      <c r="L228" s="70"/>
      <c r="M228" s="70"/>
    </row>
    <row r="229" spans="1:13" s="12" customFormat="1" ht="12.95" thickBot="1">
      <c r="A229" s="513"/>
      <c r="B229" s="70"/>
      <c r="C229" s="70"/>
      <c r="D229" s="70"/>
      <c r="E229" s="70"/>
      <c r="F229" s="70"/>
      <c r="G229" s="70"/>
      <c r="H229" s="70"/>
      <c r="I229" s="70"/>
      <c r="J229" s="70"/>
      <c r="K229" s="70"/>
      <c r="L229" s="70"/>
      <c r="M229" s="70"/>
    </row>
    <row r="230" spans="1:13" s="12" customFormat="1">
      <c r="A230" s="512" t="s">
        <v>392</v>
      </c>
      <c r="B230" s="70"/>
      <c r="C230" s="70"/>
      <c r="D230" s="70"/>
      <c r="E230" s="70"/>
      <c r="F230" s="70"/>
      <c r="G230" s="70"/>
      <c r="H230" s="70"/>
      <c r="I230" s="70"/>
      <c r="J230" s="70"/>
      <c r="K230" s="70"/>
      <c r="L230" s="70"/>
      <c r="M230" s="70"/>
    </row>
    <row r="231" spans="1:13" s="12" customFormat="1" ht="12.95" thickBot="1">
      <c r="A231" s="513"/>
      <c r="B231" s="70"/>
      <c r="C231" s="70"/>
      <c r="D231" s="70"/>
      <c r="E231" s="70"/>
      <c r="F231" s="70"/>
      <c r="G231" s="70"/>
      <c r="H231" s="70"/>
      <c r="I231" s="70"/>
      <c r="J231" s="70"/>
      <c r="K231" s="70"/>
      <c r="L231" s="70"/>
      <c r="M231" s="70"/>
    </row>
    <row r="232" spans="1:13" s="12" customFormat="1">
      <c r="B232" s="70"/>
      <c r="C232" s="70"/>
      <c r="D232" s="70"/>
      <c r="E232" s="70"/>
      <c r="F232" s="70"/>
      <c r="G232" s="70"/>
      <c r="H232" s="70"/>
      <c r="I232" s="70"/>
      <c r="J232" s="70"/>
      <c r="K232" s="70"/>
      <c r="L232" s="70"/>
      <c r="M232" s="70"/>
    </row>
    <row r="233" spans="1:13" s="12" customFormat="1" ht="12.95" thickBot="1">
      <c r="B233" s="70"/>
      <c r="C233" s="70"/>
      <c r="D233" s="70"/>
      <c r="E233" s="70"/>
      <c r="F233" s="70"/>
      <c r="G233" s="70"/>
      <c r="H233" s="70"/>
      <c r="I233" s="70"/>
      <c r="J233" s="70"/>
      <c r="K233" s="70"/>
      <c r="L233" s="70"/>
      <c r="M233" s="70"/>
    </row>
    <row r="234" spans="1:13" s="12" customFormat="1" ht="13.5" thickBot="1">
      <c r="A234" s="39" t="s">
        <v>408</v>
      </c>
      <c r="B234" s="40" t="s">
        <v>395</v>
      </c>
      <c r="C234" s="80"/>
      <c r="D234" s="70"/>
      <c r="E234" s="70"/>
      <c r="F234" s="70"/>
      <c r="G234" s="70"/>
      <c r="H234" s="70"/>
      <c r="I234" s="70"/>
      <c r="J234" s="70"/>
      <c r="K234" s="70"/>
      <c r="L234" s="70"/>
      <c r="M234" s="70"/>
    </row>
    <row r="235" spans="1:13" s="12" customFormat="1" ht="25.5" thickBot="1">
      <c r="A235" s="41" t="s">
        <v>409</v>
      </c>
      <c r="B235" s="42"/>
      <c r="C235" s="80"/>
      <c r="D235" s="70"/>
      <c r="E235" s="70"/>
      <c r="F235" s="70"/>
      <c r="G235" s="70"/>
      <c r="H235" s="70"/>
      <c r="I235" s="70"/>
      <c r="J235" s="70"/>
      <c r="K235" s="70"/>
      <c r="L235" s="70"/>
      <c r="M235" s="70"/>
    </row>
    <row r="236" spans="1:13" s="12" customFormat="1" ht="12" customHeight="1">
      <c r="A236" s="514" t="s">
        <v>410</v>
      </c>
      <c r="B236" s="509" t="s">
        <v>411</v>
      </c>
      <c r="C236" s="81"/>
      <c r="D236" s="70"/>
      <c r="E236" s="70"/>
      <c r="F236" s="70"/>
      <c r="G236" s="70"/>
      <c r="H236" s="70"/>
      <c r="I236" s="70"/>
      <c r="J236" s="70"/>
      <c r="K236" s="70"/>
      <c r="L236" s="70"/>
      <c r="M236" s="70"/>
    </row>
    <row r="237" spans="1:13" s="12" customFormat="1">
      <c r="A237" s="515"/>
      <c r="B237" s="510"/>
      <c r="C237" s="81"/>
      <c r="D237" s="70"/>
      <c r="E237" s="70"/>
      <c r="F237" s="70"/>
      <c r="G237" s="70"/>
      <c r="H237" s="70"/>
      <c r="I237" s="70"/>
      <c r="J237" s="70"/>
      <c r="K237" s="70"/>
      <c r="L237" s="70"/>
      <c r="M237" s="70"/>
    </row>
    <row r="238" spans="1:13" s="12" customFormat="1">
      <c r="A238" s="515"/>
      <c r="B238" s="510"/>
      <c r="C238" s="81"/>
      <c r="D238" s="70"/>
      <c r="E238" s="70"/>
      <c r="F238" s="70"/>
      <c r="G238" s="70"/>
      <c r="H238" s="70"/>
      <c r="I238" s="70"/>
      <c r="J238" s="70"/>
      <c r="K238" s="70"/>
      <c r="L238" s="70"/>
      <c r="M238" s="70"/>
    </row>
    <row r="239" spans="1:13" s="12" customFormat="1">
      <c r="A239" s="515"/>
      <c r="B239" s="510"/>
      <c r="C239" s="81"/>
      <c r="D239" s="70"/>
      <c r="E239" s="70"/>
      <c r="F239" s="70"/>
      <c r="G239" s="70"/>
      <c r="H239" s="70"/>
      <c r="I239" s="70"/>
      <c r="J239" s="70"/>
      <c r="K239" s="70"/>
      <c r="L239" s="70"/>
      <c r="M239" s="70"/>
    </row>
    <row r="240" spans="1:13" s="12" customFormat="1">
      <c r="A240" s="515"/>
      <c r="B240" s="510"/>
      <c r="C240" s="81"/>
      <c r="D240" s="70"/>
      <c r="E240" s="70"/>
      <c r="F240" s="70"/>
      <c r="G240" s="70"/>
      <c r="H240" s="70"/>
      <c r="I240" s="70"/>
      <c r="J240" s="70"/>
      <c r="K240" s="70"/>
      <c r="L240" s="70"/>
      <c r="M240" s="70"/>
    </row>
    <row r="241" spans="1:13" s="12" customFormat="1">
      <c r="A241" s="515"/>
      <c r="B241" s="510"/>
      <c r="C241" s="81"/>
      <c r="D241" s="70"/>
      <c r="E241" s="70"/>
      <c r="F241" s="70"/>
      <c r="G241" s="70"/>
      <c r="H241" s="70"/>
      <c r="I241" s="70"/>
      <c r="J241" s="70"/>
      <c r="K241" s="70"/>
      <c r="L241" s="70"/>
      <c r="M241" s="70"/>
    </row>
    <row r="242" spans="1:13" s="12" customFormat="1">
      <c r="A242" s="515"/>
      <c r="B242" s="510"/>
      <c r="C242" s="81"/>
      <c r="D242" s="70"/>
      <c r="E242" s="70"/>
      <c r="F242" s="70"/>
      <c r="G242" s="70"/>
      <c r="H242" s="70"/>
      <c r="I242" s="70"/>
      <c r="J242" s="70"/>
      <c r="K242" s="70"/>
      <c r="L242" s="70"/>
      <c r="M242" s="70"/>
    </row>
    <row r="243" spans="1:13" s="12" customFormat="1">
      <c r="A243" s="515"/>
      <c r="B243" s="510"/>
      <c r="C243" s="81"/>
      <c r="D243" s="70"/>
      <c r="E243" s="70"/>
      <c r="F243" s="70"/>
      <c r="G243" s="70"/>
      <c r="H243" s="70"/>
      <c r="I243" s="70"/>
      <c r="J243" s="70"/>
      <c r="K243" s="70"/>
      <c r="L243" s="70"/>
      <c r="M243" s="70"/>
    </row>
    <row r="244" spans="1:13" s="12" customFormat="1" ht="82.35" customHeight="1" thickBot="1">
      <c r="A244" s="516"/>
      <c r="B244" s="510"/>
      <c r="C244" s="81"/>
      <c r="D244" s="70"/>
      <c r="E244" s="70"/>
      <c r="F244" s="70"/>
      <c r="G244" s="70"/>
      <c r="H244" s="70"/>
      <c r="I244" s="70"/>
      <c r="J244" s="70"/>
      <c r="K244" s="70"/>
      <c r="L244" s="70"/>
      <c r="M244" s="70"/>
    </row>
    <row r="245" spans="1:13" s="12" customFormat="1" ht="13.5" thickBot="1">
      <c r="A245" s="43" t="s">
        <v>399</v>
      </c>
      <c r="B245" s="510"/>
      <c r="C245" s="81"/>
      <c r="D245" s="70"/>
      <c r="E245" s="70"/>
      <c r="F245" s="70"/>
      <c r="G245" s="70"/>
      <c r="H245" s="70"/>
      <c r="I245" s="70"/>
      <c r="J245" s="70"/>
      <c r="K245" s="70"/>
      <c r="L245" s="70"/>
      <c r="M245" s="70"/>
    </row>
    <row r="246" spans="1:13" s="12" customFormat="1">
      <c r="A246" s="44">
        <v>0.2</v>
      </c>
      <c r="B246" s="510"/>
      <c r="C246" s="81"/>
      <c r="D246" s="70"/>
      <c r="E246" s="70"/>
      <c r="F246" s="70"/>
      <c r="G246" s="70"/>
      <c r="H246" s="70"/>
      <c r="I246" s="70"/>
      <c r="J246" s="70"/>
      <c r="K246" s="70"/>
      <c r="L246" s="70"/>
      <c r="M246" s="70"/>
    </row>
    <row r="247" spans="1:13" s="12" customFormat="1" ht="12.95" thickBot="1">
      <c r="A247" s="45"/>
      <c r="B247" s="511"/>
      <c r="C247" s="81"/>
      <c r="D247" s="70"/>
      <c r="E247" s="70"/>
      <c r="F247" s="70"/>
      <c r="G247" s="70"/>
      <c r="H247" s="70"/>
      <c r="I247" s="70"/>
      <c r="J247" s="70"/>
      <c r="K247" s="70"/>
      <c r="L247" s="70"/>
      <c r="M247" s="70"/>
    </row>
    <row r="248" spans="1:13" s="12" customFormat="1">
      <c r="A248" s="512" t="s">
        <v>386</v>
      </c>
      <c r="B248" s="70"/>
      <c r="C248" s="70"/>
      <c r="D248" s="70"/>
      <c r="E248" s="70"/>
      <c r="F248" s="70"/>
      <c r="G248" s="70"/>
      <c r="H248" s="70"/>
      <c r="I248" s="70"/>
      <c r="J248" s="70"/>
      <c r="K248" s="70"/>
      <c r="L248" s="70"/>
      <c r="M248" s="70"/>
    </row>
    <row r="249" spans="1:13" s="12" customFormat="1" ht="12.95" thickBot="1">
      <c r="A249" s="513"/>
      <c r="B249" s="70"/>
      <c r="C249" s="70"/>
      <c r="D249" s="70"/>
      <c r="E249" s="70"/>
      <c r="F249" s="70"/>
      <c r="G249" s="70"/>
      <c r="H249" s="70"/>
      <c r="I249" s="70"/>
      <c r="J249" s="70"/>
      <c r="K249" s="70"/>
      <c r="L249" s="70"/>
      <c r="M249" s="70"/>
    </row>
    <row r="250" spans="1:13" s="12" customFormat="1">
      <c r="A250" s="512" t="s">
        <v>392</v>
      </c>
      <c r="B250" s="70"/>
      <c r="C250" s="70"/>
      <c r="D250" s="70"/>
      <c r="E250" s="70"/>
      <c r="F250" s="70"/>
      <c r="G250" s="70"/>
      <c r="H250" s="70"/>
      <c r="I250" s="70"/>
      <c r="J250" s="70"/>
      <c r="K250" s="70"/>
      <c r="L250" s="70"/>
      <c r="M250" s="70"/>
    </row>
    <row r="251" spans="1:13" s="12" customFormat="1" ht="12.95" thickBot="1">
      <c r="A251" s="513"/>
      <c r="B251" s="70"/>
      <c r="C251" s="70"/>
      <c r="D251" s="70"/>
      <c r="E251" s="70"/>
      <c r="F251" s="70"/>
      <c r="G251" s="70"/>
      <c r="H251" s="70"/>
      <c r="I251" s="70"/>
      <c r="J251" s="70"/>
      <c r="K251" s="70"/>
      <c r="L251" s="70"/>
      <c r="M251" s="70"/>
    </row>
    <row r="252" spans="1:13" s="12" customFormat="1">
      <c r="B252" s="70"/>
      <c r="C252" s="70"/>
      <c r="D252" s="70"/>
      <c r="E252" s="70"/>
      <c r="F252" s="70"/>
      <c r="G252" s="70"/>
      <c r="H252" s="70"/>
      <c r="I252" s="70"/>
      <c r="J252" s="70"/>
      <c r="K252" s="70"/>
      <c r="L252" s="70"/>
      <c r="M252" s="70"/>
    </row>
    <row r="253" spans="1:13" s="12" customFormat="1" ht="12.95" thickBot="1">
      <c r="B253" s="70"/>
      <c r="C253" s="70"/>
      <c r="D253" s="70"/>
      <c r="E253" s="70"/>
      <c r="F253" s="70"/>
      <c r="G253" s="70"/>
      <c r="H253" s="70"/>
      <c r="I253" s="70"/>
      <c r="J253" s="70"/>
      <c r="K253" s="70"/>
      <c r="L253" s="70"/>
      <c r="M253" s="70"/>
    </row>
    <row r="254" spans="1:13" s="12" customFormat="1" ht="13.5" thickBot="1">
      <c r="A254" s="39" t="s">
        <v>412</v>
      </c>
      <c r="B254" s="40" t="s">
        <v>395</v>
      </c>
      <c r="C254" s="80"/>
      <c r="D254" s="70"/>
      <c r="E254" s="70"/>
      <c r="F254" s="70"/>
      <c r="G254" s="70"/>
      <c r="H254" s="70"/>
      <c r="I254" s="70"/>
      <c r="J254" s="70"/>
      <c r="K254" s="70"/>
      <c r="L254" s="70"/>
      <c r="M254" s="70"/>
    </row>
    <row r="255" spans="1:13" s="12" customFormat="1" ht="29.1" customHeight="1">
      <c r="A255" s="13" t="s">
        <v>413</v>
      </c>
      <c r="B255" s="509" t="s">
        <v>414</v>
      </c>
      <c r="C255" s="81"/>
      <c r="D255" s="70"/>
      <c r="E255" s="70"/>
      <c r="F255" s="70"/>
      <c r="G255" s="70"/>
      <c r="H255" s="70"/>
      <c r="I255" s="70"/>
      <c r="J255" s="70"/>
      <c r="K255" s="70"/>
      <c r="L255" s="70"/>
      <c r="M255" s="70"/>
    </row>
    <row r="256" spans="1:13" s="12" customFormat="1" ht="37.5">
      <c r="A256" s="13" t="s">
        <v>415</v>
      </c>
      <c r="B256" s="510"/>
      <c r="C256" s="81"/>
      <c r="D256" s="70"/>
      <c r="E256" s="70"/>
      <c r="F256" s="70"/>
      <c r="G256" s="70"/>
      <c r="H256" s="70"/>
      <c r="I256" s="70"/>
      <c r="J256" s="70"/>
      <c r="K256" s="70"/>
      <c r="L256" s="70"/>
      <c r="M256" s="70"/>
    </row>
    <row r="257" spans="1:13" s="12" customFormat="1" ht="24.95">
      <c r="A257" s="13" t="s">
        <v>416</v>
      </c>
      <c r="B257" s="510"/>
      <c r="C257" s="81"/>
      <c r="D257" s="70"/>
      <c r="E257" s="70"/>
      <c r="F257" s="70"/>
      <c r="G257" s="70"/>
      <c r="H257" s="70"/>
      <c r="I257" s="70"/>
      <c r="J257" s="70"/>
      <c r="K257" s="70"/>
      <c r="L257" s="70"/>
      <c r="M257" s="70"/>
    </row>
    <row r="258" spans="1:13" s="12" customFormat="1" ht="24.95">
      <c r="A258" s="13" t="s">
        <v>417</v>
      </c>
      <c r="B258" s="510"/>
      <c r="C258" s="81"/>
      <c r="D258" s="70"/>
      <c r="E258" s="70"/>
      <c r="F258" s="70"/>
      <c r="G258" s="70"/>
      <c r="H258" s="70"/>
      <c r="I258" s="70"/>
      <c r="J258" s="70"/>
      <c r="K258" s="70"/>
      <c r="L258" s="70"/>
      <c r="M258" s="70"/>
    </row>
    <row r="259" spans="1:13" s="12" customFormat="1" ht="50.1">
      <c r="A259" s="13" t="s">
        <v>418</v>
      </c>
      <c r="B259" s="510"/>
      <c r="C259" s="81"/>
      <c r="D259" s="70"/>
      <c r="E259" s="70"/>
      <c r="F259" s="70"/>
      <c r="G259" s="70"/>
      <c r="H259" s="70"/>
      <c r="I259" s="70"/>
      <c r="J259" s="70"/>
      <c r="K259" s="70"/>
      <c r="L259" s="70"/>
      <c r="M259" s="70"/>
    </row>
    <row r="260" spans="1:13" s="12" customFormat="1" ht="24.95">
      <c r="A260" s="13" t="s">
        <v>419</v>
      </c>
      <c r="B260" s="510"/>
      <c r="C260" s="81"/>
      <c r="D260" s="70"/>
      <c r="E260" s="70"/>
      <c r="F260" s="70"/>
      <c r="G260" s="70"/>
      <c r="H260" s="70"/>
      <c r="I260" s="70"/>
      <c r="J260" s="70"/>
      <c r="K260" s="70"/>
      <c r="L260" s="70"/>
      <c r="M260" s="70"/>
    </row>
    <row r="261" spans="1:13" s="12" customFormat="1" ht="37.5">
      <c r="A261" s="13" t="s">
        <v>420</v>
      </c>
      <c r="B261" s="510"/>
      <c r="C261" s="81"/>
      <c r="D261" s="70"/>
      <c r="E261" s="70"/>
      <c r="F261" s="70"/>
      <c r="G261" s="70"/>
      <c r="H261" s="70"/>
      <c r="I261" s="70"/>
      <c r="J261" s="70"/>
      <c r="K261" s="70"/>
      <c r="L261" s="70"/>
      <c r="M261" s="70"/>
    </row>
    <row r="262" spans="1:13" s="12" customFormat="1" ht="24.95">
      <c r="A262" s="13" t="s">
        <v>421</v>
      </c>
      <c r="B262" s="510"/>
      <c r="C262" s="81"/>
      <c r="D262" s="70"/>
      <c r="E262" s="70"/>
      <c r="F262" s="70"/>
      <c r="G262" s="70"/>
      <c r="H262" s="70"/>
      <c r="I262" s="70"/>
      <c r="J262" s="70"/>
      <c r="K262" s="70"/>
      <c r="L262" s="70"/>
      <c r="M262" s="70"/>
    </row>
    <row r="263" spans="1:13" s="12" customFormat="1" ht="42" customHeight="1">
      <c r="A263" s="13" t="s">
        <v>422</v>
      </c>
      <c r="B263" s="510"/>
      <c r="C263" s="81"/>
      <c r="D263" s="70"/>
      <c r="E263" s="70"/>
      <c r="F263" s="70"/>
      <c r="G263" s="70"/>
      <c r="H263" s="70"/>
      <c r="I263" s="70"/>
      <c r="J263" s="70"/>
      <c r="K263" s="70"/>
      <c r="L263" s="70"/>
      <c r="M263" s="70"/>
    </row>
    <row r="264" spans="1:13" s="12" customFormat="1" ht="13.5" thickBot="1">
      <c r="A264" s="43" t="s">
        <v>399</v>
      </c>
      <c r="B264" s="510"/>
      <c r="C264" s="81"/>
      <c r="D264" s="70"/>
      <c r="E264" s="70"/>
      <c r="F264" s="70"/>
      <c r="G264" s="70"/>
      <c r="H264" s="70"/>
      <c r="I264" s="70"/>
      <c r="J264" s="70"/>
      <c r="K264" s="70"/>
      <c r="L264" s="70"/>
      <c r="M264" s="70"/>
    </row>
    <row r="265" spans="1:13" s="12" customFormat="1">
      <c r="A265" s="44">
        <v>0.1</v>
      </c>
      <c r="B265" s="510"/>
      <c r="C265" s="81"/>
      <c r="D265" s="70"/>
      <c r="E265" s="70"/>
      <c r="F265" s="70"/>
      <c r="G265" s="70"/>
      <c r="H265" s="70"/>
      <c r="I265" s="70"/>
      <c r="J265" s="70"/>
      <c r="K265" s="70"/>
      <c r="L265" s="70"/>
      <c r="M265" s="70"/>
    </row>
    <row r="266" spans="1:13" s="12" customFormat="1" ht="12.95" thickBot="1">
      <c r="A266" s="45"/>
      <c r="B266" s="511"/>
      <c r="C266" s="81"/>
      <c r="D266" s="70"/>
      <c r="E266" s="70"/>
      <c r="F266" s="70"/>
      <c r="G266" s="70"/>
      <c r="H266" s="70"/>
      <c r="I266" s="70"/>
      <c r="J266" s="70"/>
      <c r="K266" s="70"/>
      <c r="L266" s="70"/>
      <c r="M266" s="70"/>
    </row>
    <row r="267" spans="1:13" s="12" customFormat="1">
      <c r="A267" s="512" t="s">
        <v>386</v>
      </c>
      <c r="B267" s="70"/>
      <c r="C267" s="70"/>
      <c r="D267" s="70"/>
      <c r="E267" s="70"/>
      <c r="F267" s="70"/>
      <c r="G267" s="70"/>
      <c r="H267" s="70"/>
      <c r="I267" s="70"/>
      <c r="J267" s="70"/>
      <c r="K267" s="70"/>
      <c r="L267" s="70"/>
      <c r="M267" s="70"/>
    </row>
    <row r="268" spans="1:13" s="12" customFormat="1" ht="12.95" thickBot="1">
      <c r="A268" s="513"/>
      <c r="B268" s="70"/>
      <c r="C268" s="70"/>
      <c r="D268" s="70"/>
      <c r="E268" s="70"/>
      <c r="F268" s="70"/>
      <c r="G268" s="70"/>
      <c r="H268" s="70"/>
      <c r="I268" s="70"/>
      <c r="J268" s="70"/>
      <c r="K268" s="70"/>
      <c r="L268" s="70"/>
      <c r="M268" s="70"/>
    </row>
    <row r="269" spans="1:13" s="12" customFormat="1">
      <c r="A269" s="512" t="s">
        <v>392</v>
      </c>
      <c r="B269" s="70"/>
      <c r="C269" s="70"/>
      <c r="D269" s="70"/>
      <c r="E269" s="70"/>
      <c r="F269" s="70"/>
      <c r="G269" s="70"/>
      <c r="H269" s="70"/>
      <c r="I269" s="70"/>
      <c r="J269" s="70"/>
      <c r="K269" s="70"/>
      <c r="L269" s="70"/>
      <c r="M269" s="70"/>
    </row>
    <row r="270" spans="1:13" s="12" customFormat="1" ht="12.95" thickBot="1">
      <c r="A270" s="513"/>
      <c r="B270" s="70"/>
      <c r="C270" s="70"/>
      <c r="D270" s="70"/>
      <c r="E270" s="70"/>
      <c r="F270" s="70"/>
      <c r="G270" s="70"/>
      <c r="H270" s="70"/>
      <c r="I270" s="70"/>
      <c r="J270" s="70"/>
      <c r="K270" s="70"/>
      <c r="L270" s="70"/>
      <c r="M270" s="70"/>
    </row>
    <row r="271" spans="1:13" s="12" customFormat="1">
      <c r="B271" s="70"/>
      <c r="C271" s="70"/>
      <c r="D271" s="70"/>
      <c r="E271" s="70"/>
      <c r="F271" s="70"/>
      <c r="G271" s="70"/>
      <c r="H271" s="70"/>
      <c r="I271" s="70"/>
      <c r="J271" s="70"/>
      <c r="K271" s="70"/>
      <c r="L271" s="70"/>
      <c r="M271" s="70"/>
    </row>
    <row r="272" spans="1:13" s="12" customFormat="1">
      <c r="B272" s="70"/>
      <c r="C272" s="70"/>
      <c r="D272" s="70"/>
      <c r="E272" s="70"/>
      <c r="F272" s="70"/>
      <c r="G272" s="70"/>
      <c r="H272" s="70"/>
      <c r="I272" s="70"/>
      <c r="J272" s="70"/>
      <c r="K272" s="70"/>
      <c r="L272" s="70"/>
      <c r="M272" s="70"/>
    </row>
    <row r="273" spans="2:13" s="14" customFormat="1">
      <c r="B273" s="71"/>
      <c r="C273" s="71"/>
      <c r="D273" s="71"/>
      <c r="E273" s="71"/>
      <c r="F273" s="71"/>
      <c r="G273" s="71"/>
      <c r="H273" s="71"/>
      <c r="I273" s="71"/>
      <c r="J273" s="71"/>
      <c r="K273" s="71"/>
      <c r="L273" s="71"/>
      <c r="M273" s="71"/>
    </row>
    <row r="274" spans="2:13" s="14" customFormat="1">
      <c r="B274" s="71"/>
      <c r="C274" s="71"/>
      <c r="D274" s="71"/>
      <c r="E274" s="71"/>
      <c r="F274" s="71"/>
      <c r="G274" s="71"/>
      <c r="H274" s="71"/>
      <c r="I274" s="71"/>
      <c r="J274" s="71"/>
      <c r="K274" s="71"/>
      <c r="L274" s="71"/>
      <c r="M274" s="71"/>
    </row>
    <row r="275" spans="2:13" s="14" customFormat="1">
      <c r="B275" s="71"/>
      <c r="C275" s="71"/>
      <c r="D275" s="71"/>
      <c r="E275" s="71"/>
      <c r="F275" s="71"/>
      <c r="G275" s="71"/>
      <c r="H275" s="71"/>
      <c r="I275" s="71"/>
      <c r="J275" s="71"/>
      <c r="K275" s="71"/>
      <c r="L275" s="71"/>
      <c r="M275" s="71"/>
    </row>
    <row r="276" spans="2:13" s="14" customFormat="1">
      <c r="B276" s="71"/>
      <c r="C276" s="71"/>
      <c r="D276" s="71"/>
      <c r="E276" s="71"/>
      <c r="F276" s="71"/>
      <c r="G276" s="71"/>
      <c r="H276" s="71"/>
      <c r="I276" s="71"/>
      <c r="J276" s="71"/>
      <c r="K276" s="71"/>
      <c r="L276" s="71"/>
      <c r="M276" s="71"/>
    </row>
    <row r="277" spans="2:13" s="14" customFormat="1">
      <c r="B277" s="71"/>
      <c r="C277" s="71"/>
      <c r="D277" s="71"/>
      <c r="E277" s="71"/>
      <c r="F277" s="71"/>
      <c r="G277" s="71"/>
      <c r="H277" s="71"/>
      <c r="I277" s="71"/>
      <c r="J277" s="71"/>
      <c r="K277" s="71"/>
      <c r="L277" s="71"/>
      <c r="M277" s="71"/>
    </row>
    <row r="278" spans="2:13" s="14" customFormat="1">
      <c r="B278" s="71"/>
      <c r="C278" s="71"/>
      <c r="D278" s="71"/>
      <c r="E278" s="71"/>
      <c r="F278" s="71"/>
      <c r="G278" s="71"/>
      <c r="H278" s="71"/>
      <c r="I278" s="71"/>
      <c r="J278" s="71"/>
      <c r="K278" s="71"/>
      <c r="L278" s="71"/>
      <c r="M278" s="71"/>
    </row>
    <row r="279" spans="2:13" s="14" customFormat="1">
      <c r="B279" s="71"/>
      <c r="C279" s="71"/>
      <c r="D279" s="71"/>
      <c r="E279" s="71"/>
      <c r="F279" s="71"/>
      <c r="G279" s="71"/>
      <c r="H279" s="71"/>
      <c r="I279" s="71"/>
      <c r="J279" s="71"/>
      <c r="K279" s="71"/>
      <c r="L279" s="71"/>
      <c r="M279" s="71"/>
    </row>
    <row r="280" spans="2:13" s="14" customFormat="1">
      <c r="B280" s="71"/>
      <c r="C280" s="71"/>
      <c r="D280" s="71"/>
      <c r="E280" s="71"/>
      <c r="F280" s="71"/>
      <c r="G280" s="71"/>
      <c r="H280" s="71"/>
      <c r="I280" s="71"/>
      <c r="J280" s="71"/>
      <c r="K280" s="71"/>
      <c r="L280" s="71"/>
      <c r="M280" s="71"/>
    </row>
    <row r="281" spans="2:13" s="14" customFormat="1">
      <c r="B281" s="71"/>
      <c r="C281" s="71"/>
      <c r="D281" s="71"/>
      <c r="E281" s="71"/>
      <c r="F281" s="71"/>
      <c r="G281" s="71"/>
      <c r="H281" s="71"/>
      <c r="I281" s="71"/>
      <c r="J281" s="71"/>
      <c r="K281" s="71"/>
      <c r="L281" s="71"/>
      <c r="M281" s="71"/>
    </row>
    <row r="282" spans="2:13" s="14" customFormat="1">
      <c r="B282" s="71"/>
      <c r="C282" s="71"/>
      <c r="D282" s="71"/>
      <c r="E282" s="71"/>
      <c r="F282" s="71"/>
      <c r="G282" s="71"/>
      <c r="H282" s="71"/>
      <c r="I282" s="71"/>
      <c r="J282" s="71"/>
      <c r="K282" s="71"/>
      <c r="L282" s="71"/>
      <c r="M282" s="71"/>
    </row>
    <row r="283" spans="2:13" s="14" customFormat="1">
      <c r="B283" s="71"/>
      <c r="C283" s="71"/>
      <c r="D283" s="71"/>
      <c r="E283" s="71"/>
      <c r="F283" s="71"/>
      <c r="G283" s="71"/>
      <c r="H283" s="71"/>
      <c r="I283" s="71"/>
      <c r="J283" s="71"/>
      <c r="K283" s="71"/>
      <c r="L283" s="71"/>
      <c r="M283" s="71"/>
    </row>
    <row r="284" spans="2:13" s="14" customFormat="1">
      <c r="B284" s="71"/>
      <c r="C284" s="71"/>
      <c r="D284" s="71"/>
      <c r="E284" s="71"/>
      <c r="F284" s="71"/>
      <c r="G284" s="71"/>
      <c r="H284" s="71"/>
      <c r="I284" s="71"/>
      <c r="J284" s="71"/>
      <c r="K284" s="71"/>
      <c r="L284" s="71"/>
      <c r="M284" s="71"/>
    </row>
    <row r="285" spans="2:13" s="14" customFormat="1">
      <c r="B285" s="71"/>
      <c r="C285" s="71"/>
      <c r="D285" s="71"/>
      <c r="E285" s="71"/>
      <c r="F285" s="71"/>
      <c r="G285" s="71"/>
      <c r="H285" s="71"/>
      <c r="I285" s="71"/>
      <c r="J285" s="71"/>
      <c r="K285" s="71"/>
      <c r="L285" s="71"/>
      <c r="M285" s="71"/>
    </row>
    <row r="286" spans="2:13" s="14" customFormat="1">
      <c r="B286" s="71"/>
      <c r="C286" s="71"/>
      <c r="D286" s="71"/>
      <c r="E286" s="71"/>
      <c r="F286" s="71"/>
      <c r="G286" s="71"/>
      <c r="H286" s="71"/>
      <c r="I286" s="71"/>
      <c r="J286" s="71"/>
      <c r="K286" s="71"/>
      <c r="L286" s="71"/>
      <c r="M286" s="71"/>
    </row>
    <row r="287" spans="2:13" s="14" customFormat="1">
      <c r="B287" s="71"/>
      <c r="C287" s="71"/>
      <c r="D287" s="71"/>
      <c r="E287" s="71"/>
      <c r="F287" s="71"/>
      <c r="G287" s="71"/>
      <c r="H287" s="71"/>
      <c r="I287" s="71"/>
      <c r="J287" s="71"/>
      <c r="K287" s="71"/>
      <c r="L287" s="71"/>
      <c r="M287" s="71"/>
    </row>
    <row r="288" spans="2:13" s="14" customFormat="1">
      <c r="B288" s="71"/>
      <c r="C288" s="71"/>
      <c r="D288" s="71"/>
      <c r="E288" s="71"/>
      <c r="F288" s="71"/>
      <c r="G288" s="71"/>
      <c r="H288" s="71"/>
      <c r="I288" s="71"/>
      <c r="J288" s="71"/>
      <c r="K288" s="71"/>
      <c r="L288" s="71"/>
      <c r="M288" s="71"/>
    </row>
    <row r="289" spans="2:13" s="14" customFormat="1">
      <c r="B289" s="71"/>
      <c r="C289" s="71"/>
      <c r="D289" s="71"/>
      <c r="E289" s="71"/>
      <c r="F289" s="71"/>
      <c r="G289" s="71"/>
      <c r="H289" s="71"/>
      <c r="I289" s="71"/>
      <c r="J289" s="71"/>
      <c r="K289" s="71"/>
      <c r="L289" s="71"/>
      <c r="M289" s="71"/>
    </row>
    <row r="290" spans="2:13" s="14" customFormat="1">
      <c r="B290" s="71"/>
      <c r="C290" s="71"/>
      <c r="D290" s="71"/>
      <c r="E290" s="71"/>
      <c r="F290" s="71"/>
      <c r="G290" s="71"/>
      <c r="H290" s="71"/>
      <c r="I290" s="71"/>
      <c r="J290" s="71"/>
      <c r="K290" s="71"/>
      <c r="L290" s="71"/>
      <c r="M290" s="71"/>
    </row>
    <row r="291" spans="2:13" s="14" customFormat="1">
      <c r="B291" s="71"/>
      <c r="C291" s="71"/>
      <c r="D291" s="71"/>
      <c r="E291" s="71"/>
      <c r="F291" s="71"/>
      <c r="G291" s="71"/>
      <c r="H291" s="71"/>
      <c r="I291" s="71"/>
      <c r="J291" s="71"/>
      <c r="K291" s="71"/>
      <c r="L291" s="71"/>
      <c r="M291" s="71"/>
    </row>
    <row r="292" spans="2:13" s="14" customFormat="1">
      <c r="B292" s="71"/>
      <c r="C292" s="71"/>
      <c r="D292" s="71"/>
      <c r="E292" s="71"/>
      <c r="F292" s="71"/>
      <c r="G292" s="71"/>
      <c r="H292" s="71"/>
      <c r="I292" s="71"/>
      <c r="J292" s="71"/>
      <c r="K292" s="71"/>
      <c r="L292" s="71"/>
      <c r="M292" s="71"/>
    </row>
    <row r="293" spans="2:13" s="14" customFormat="1">
      <c r="B293" s="71"/>
      <c r="C293" s="71"/>
      <c r="D293" s="71"/>
      <c r="E293" s="71"/>
      <c r="F293" s="71"/>
      <c r="G293" s="71"/>
      <c r="H293" s="71"/>
      <c r="I293" s="71"/>
      <c r="J293" s="71"/>
      <c r="K293" s="71"/>
      <c r="L293" s="71"/>
      <c r="M293" s="71"/>
    </row>
    <row r="294" spans="2:13" s="14" customFormat="1">
      <c r="B294" s="71"/>
      <c r="C294" s="71"/>
      <c r="D294" s="71"/>
      <c r="E294" s="71"/>
      <c r="F294" s="71"/>
      <c r="G294" s="71"/>
      <c r="H294" s="71"/>
      <c r="I294" s="71"/>
      <c r="J294" s="71"/>
      <c r="K294" s="71"/>
      <c r="L294" s="71"/>
      <c r="M294" s="71"/>
    </row>
    <row r="295" spans="2:13" s="14" customFormat="1">
      <c r="B295" s="71"/>
      <c r="C295" s="71"/>
      <c r="D295" s="71"/>
      <c r="E295" s="71"/>
      <c r="F295" s="71"/>
      <c r="G295" s="71"/>
      <c r="H295" s="71"/>
      <c r="I295" s="71"/>
      <c r="J295" s="71"/>
      <c r="K295" s="71"/>
      <c r="L295" s="71"/>
      <c r="M295" s="71"/>
    </row>
  </sheetData>
  <mergeCells count="111">
    <mergeCell ref="M78:M85"/>
    <mergeCell ref="E119:L119"/>
    <mergeCell ref="B117:B119"/>
    <mergeCell ref="C117:C119"/>
    <mergeCell ref="C88:C91"/>
    <mergeCell ref="E90:L90"/>
    <mergeCell ref="E91:L91"/>
    <mergeCell ref="E100:L100"/>
    <mergeCell ref="M116:M129"/>
    <mergeCell ref="E118:L118"/>
    <mergeCell ref="M87:M101"/>
    <mergeCell ref="B88:B91"/>
    <mergeCell ref="E128:J128"/>
    <mergeCell ref="E129:L129"/>
    <mergeCell ref="E124:L124"/>
    <mergeCell ref="E123:L123"/>
    <mergeCell ref="B255:B266"/>
    <mergeCell ref="A267:A268"/>
    <mergeCell ref="A269:A270"/>
    <mergeCell ref="E55:L55"/>
    <mergeCell ref="E54:L54"/>
    <mergeCell ref="E65:L65"/>
    <mergeCell ref="E66:L66"/>
    <mergeCell ref="E76:L76"/>
    <mergeCell ref="E75:L75"/>
    <mergeCell ref="A228:A229"/>
    <mergeCell ref="A230:A231"/>
    <mergeCell ref="A236:A244"/>
    <mergeCell ref="B236:B247"/>
    <mergeCell ref="A248:A249"/>
    <mergeCell ref="A250:A251"/>
    <mergeCell ref="A196:A204"/>
    <mergeCell ref="B196:B207"/>
    <mergeCell ref="A208:A209"/>
    <mergeCell ref="A210:A211"/>
    <mergeCell ref="A216:A224"/>
    <mergeCell ref="B216:B227"/>
    <mergeCell ref="A170:A171"/>
    <mergeCell ref="A176:A184"/>
    <mergeCell ref="B176:B187"/>
    <mergeCell ref="A188:A189"/>
    <mergeCell ref="A190:A191"/>
    <mergeCell ref="A153:A154"/>
    <mergeCell ref="E153:M154"/>
    <mergeCell ref="M158:M162"/>
    <mergeCell ref="A168:A169"/>
    <mergeCell ref="L168:M168"/>
    <mergeCell ref="L169:M169"/>
    <mergeCell ref="E166:L166"/>
    <mergeCell ref="E167:L167"/>
    <mergeCell ref="E170:M171"/>
    <mergeCell ref="C158:C162"/>
    <mergeCell ref="E162:L162"/>
    <mergeCell ref="E161:L161"/>
    <mergeCell ref="A151:A152"/>
    <mergeCell ref="L151:M151"/>
    <mergeCell ref="L152:M152"/>
    <mergeCell ref="A130:A131"/>
    <mergeCell ref="L130:M130"/>
    <mergeCell ref="L131:M131"/>
    <mergeCell ref="A132:A133"/>
    <mergeCell ref="E132:M133"/>
    <mergeCell ref="A137:A145"/>
    <mergeCell ref="M137:M150"/>
    <mergeCell ref="E139:K139"/>
    <mergeCell ref="E140:L140"/>
    <mergeCell ref="E149:L149"/>
    <mergeCell ref="E150:L150"/>
    <mergeCell ref="E145:L145"/>
    <mergeCell ref="E144:L144"/>
    <mergeCell ref="A109:A110"/>
    <mergeCell ref="L109:M109"/>
    <mergeCell ref="L110:M110"/>
    <mergeCell ref="A111:A112"/>
    <mergeCell ref="E111:M112"/>
    <mergeCell ref="E43:L43"/>
    <mergeCell ref="E44:F44"/>
    <mergeCell ref="K44:L44"/>
    <mergeCell ref="E49:L49"/>
    <mergeCell ref="E50:L50"/>
    <mergeCell ref="B68:B71"/>
    <mergeCell ref="A87:A96"/>
    <mergeCell ref="B95:B96"/>
    <mergeCell ref="E96:L96"/>
    <mergeCell ref="E95:L95"/>
    <mergeCell ref="A68:A85"/>
    <mergeCell ref="B78:B85"/>
    <mergeCell ref="E84:L84"/>
    <mergeCell ref="E85:L85"/>
    <mergeCell ref="E70:L70"/>
    <mergeCell ref="E71:L71"/>
    <mergeCell ref="B74:B76"/>
    <mergeCell ref="E107:L107"/>
    <mergeCell ref="E108:L108"/>
    <mergeCell ref="A58:A59"/>
    <mergeCell ref="E58:M59"/>
    <mergeCell ref="A63:A64"/>
    <mergeCell ref="M63:M76"/>
    <mergeCell ref="A36:A55"/>
    <mergeCell ref="M36:M55"/>
    <mergeCell ref="B4:M4"/>
    <mergeCell ref="A6:A34"/>
    <mergeCell ref="E15:L15"/>
    <mergeCell ref="E16:L16"/>
    <mergeCell ref="E27:L27"/>
    <mergeCell ref="E28:L28"/>
    <mergeCell ref="E33:L33"/>
    <mergeCell ref="E34:L34"/>
    <mergeCell ref="A56:A57"/>
    <mergeCell ref="L56:M56"/>
    <mergeCell ref="L57:M57"/>
  </mergeCells>
  <hyperlinks>
    <hyperlink ref="A2" r:id="rId1" xr:uid="{D134BEF9-BDA3-4407-AB5B-A318AAE05803}"/>
  </hyperlinks>
  <pageMargins left="0.74803149606299213" right="0.74803149606299213" top="0.98425196850393704" bottom="0.98425196850393704" header="0.51181102362204722" footer="0.51181102362204722"/>
  <pageSetup paperSize="8" scale="57" fitToHeight="0" orientation="landscape" r:id="rId2"/>
  <headerFooter alignWithMargins="0">
    <oddHeader>&amp;L&amp;"Calibri"&amp;10&amp;K000000 OFFICIAL&amp;1#_x000D_</oddHeader>
    <oddFooter>&amp;LUpdated January 2011_x000D_&amp;1#&amp;"Calibri"&amp;10&amp;K000000 OFFICIAL</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D70E-79AA-4AC0-8BAC-4941C38D8767}">
  <dimension ref="B2:W149"/>
  <sheetViews>
    <sheetView topLeftCell="A141" workbookViewId="0">
      <selection activeCell="H149" sqref="H149"/>
    </sheetView>
  </sheetViews>
  <sheetFormatPr defaultRowHeight="12.6"/>
  <cols>
    <col min="3" max="3" width="58.7109375" customWidth="1"/>
    <col min="4" max="4" width="11.140625" customWidth="1"/>
    <col min="5" max="5" width="17.28515625" customWidth="1"/>
    <col min="6" max="6" width="15" customWidth="1"/>
    <col min="7" max="7" width="17.28515625" customWidth="1"/>
    <col min="8" max="8" width="15.85546875" customWidth="1"/>
    <col min="9" max="9" width="16.140625" customWidth="1"/>
    <col min="10" max="11" width="17.7109375" style="114" bestFit="1" customWidth="1"/>
    <col min="12" max="12" width="17.85546875" style="114" bestFit="1" customWidth="1"/>
    <col min="13" max="13" width="16.140625" style="114" customWidth="1"/>
    <col min="14" max="14" width="16.140625" customWidth="1"/>
    <col min="15" max="15" width="17.7109375" bestFit="1" customWidth="1"/>
    <col min="16" max="18" width="16.85546875" customWidth="1"/>
  </cols>
  <sheetData>
    <row r="2" spans="2:13">
      <c r="B2" t="s">
        <v>538</v>
      </c>
    </row>
    <row r="3" spans="2:13">
      <c r="B3" s="59" t="s">
        <v>539</v>
      </c>
    </row>
    <row r="4" spans="2:13">
      <c r="B4" s="59" t="s">
        <v>540</v>
      </c>
    </row>
    <row r="5" spans="2:13">
      <c r="B5" s="59" t="s">
        <v>541</v>
      </c>
    </row>
    <row r="7" spans="2:13">
      <c r="D7" s="128"/>
      <c r="E7" s="128"/>
      <c r="F7" s="128"/>
      <c r="J7" s="126"/>
      <c r="M7" s="201"/>
    </row>
    <row r="8" spans="2:13" s="2" customFormat="1" ht="31.15" customHeight="1">
      <c r="C8" s="234"/>
      <c r="D8" s="235"/>
      <c r="E8" s="661" t="s">
        <v>542</v>
      </c>
      <c r="F8" s="661"/>
      <c r="G8" s="661" t="s">
        <v>543</v>
      </c>
      <c r="H8" s="661"/>
      <c r="I8" s="661"/>
      <c r="J8" s="236"/>
      <c r="K8" s="237"/>
      <c r="L8" s="237"/>
      <c r="M8" s="238"/>
    </row>
    <row r="9" spans="2:13" ht="12.95">
      <c r="C9" s="229"/>
      <c r="D9" s="230"/>
      <c r="E9" s="215" t="s">
        <v>544</v>
      </c>
      <c r="F9" s="215" t="s">
        <v>545</v>
      </c>
      <c r="G9" s="215" t="s">
        <v>546</v>
      </c>
      <c r="H9" s="215" t="s">
        <v>547</v>
      </c>
      <c r="I9" s="215" t="s">
        <v>548</v>
      </c>
      <c r="J9" s="126"/>
      <c r="M9" s="203"/>
    </row>
    <row r="10" spans="2:13" ht="27.95">
      <c r="B10" s="119" t="s">
        <v>549</v>
      </c>
      <c r="C10" s="230"/>
      <c r="D10" s="230"/>
      <c r="E10" s="215"/>
      <c r="F10" s="215"/>
      <c r="G10" s="215"/>
      <c r="H10" s="215"/>
      <c r="I10" s="215"/>
      <c r="J10" s="126"/>
      <c r="M10" s="203"/>
    </row>
    <row r="11" spans="2:13" ht="12.95">
      <c r="C11" s="230" t="s">
        <v>550</v>
      </c>
      <c r="D11" s="230"/>
      <c r="E11" s="239"/>
      <c r="F11" s="231">
        <v>137509</v>
      </c>
      <c r="G11" s="239">
        <f>+E71</f>
        <v>137509</v>
      </c>
      <c r="H11" s="239">
        <f>+F71</f>
        <v>137509</v>
      </c>
      <c r="I11" s="239">
        <f>+G71</f>
        <v>137509</v>
      </c>
      <c r="J11" s="126"/>
      <c r="M11" s="203"/>
    </row>
    <row r="12" spans="2:13" ht="12.95">
      <c r="C12" s="229" t="s">
        <v>551</v>
      </c>
      <c r="D12" s="230"/>
      <c r="E12" s="215"/>
      <c r="F12" s="231">
        <v>56795</v>
      </c>
      <c r="G12" s="239">
        <f>+E69</f>
        <v>59200</v>
      </c>
      <c r="H12" s="239">
        <f>+F69</f>
        <v>61050</v>
      </c>
      <c r="I12" s="239">
        <f>+G69</f>
        <v>62900</v>
      </c>
      <c r="J12" s="126"/>
      <c r="M12" s="203"/>
    </row>
    <row r="13" spans="2:13" ht="12.95">
      <c r="C13" s="230" t="s">
        <v>552</v>
      </c>
      <c r="D13" s="230"/>
      <c r="E13" s="215"/>
      <c r="F13" s="231">
        <v>19373</v>
      </c>
      <c r="G13" s="239">
        <f>+E67</f>
        <v>19373</v>
      </c>
      <c r="H13" s="239">
        <f>+F67</f>
        <v>19373</v>
      </c>
      <c r="I13" s="239">
        <f>+G67</f>
        <v>19373</v>
      </c>
      <c r="J13" s="126"/>
      <c r="M13" s="203"/>
    </row>
    <row r="14" spans="2:13" ht="12.95">
      <c r="C14" s="230" t="s">
        <v>24</v>
      </c>
      <c r="D14" s="230"/>
      <c r="E14" s="215"/>
      <c r="F14" s="231">
        <v>141284</v>
      </c>
      <c r="G14" s="239">
        <f t="shared" ref="G14:I17" si="0">+E72</f>
        <v>144369</v>
      </c>
      <c r="H14" s="239">
        <f t="shared" si="0"/>
        <v>147521</v>
      </c>
      <c r="I14" s="239">
        <f t="shared" si="0"/>
        <v>150742</v>
      </c>
      <c r="J14" s="126"/>
      <c r="M14" s="203"/>
    </row>
    <row r="15" spans="2:13" ht="12.95">
      <c r="C15" s="229" t="s">
        <v>553</v>
      </c>
      <c r="D15" s="230"/>
      <c r="E15" s="215"/>
      <c r="F15" s="231">
        <v>8333</v>
      </c>
      <c r="G15" s="239">
        <f t="shared" si="0"/>
        <v>43311</v>
      </c>
      <c r="H15" s="239">
        <f t="shared" si="0"/>
        <v>29670</v>
      </c>
      <c r="I15" s="239">
        <f t="shared" si="0"/>
        <v>20324</v>
      </c>
      <c r="J15" s="126"/>
      <c r="M15" s="203"/>
    </row>
    <row r="16" spans="2:13" ht="12.95">
      <c r="C16" s="229" t="s">
        <v>554</v>
      </c>
      <c r="D16" s="230"/>
      <c r="E16" s="215"/>
      <c r="F16" s="231">
        <v>6690</v>
      </c>
      <c r="G16" s="239">
        <f t="shared" si="0"/>
        <v>43311</v>
      </c>
      <c r="H16" s="239">
        <f t="shared" si="0"/>
        <v>29670</v>
      </c>
      <c r="I16" s="239">
        <f t="shared" si="0"/>
        <v>20324</v>
      </c>
      <c r="J16" s="126"/>
      <c r="M16" s="203"/>
    </row>
    <row r="17" spans="2:14" ht="12.95">
      <c r="C17" s="229" t="s">
        <v>555</v>
      </c>
      <c r="D17" s="230"/>
      <c r="E17" s="215"/>
      <c r="F17" s="231">
        <v>14751</v>
      </c>
      <c r="G17" s="239">
        <f t="shared" si="0"/>
        <v>14752</v>
      </c>
      <c r="H17" s="239">
        <f t="shared" si="0"/>
        <v>14752</v>
      </c>
      <c r="I17" s="239">
        <f t="shared" si="0"/>
        <v>14752</v>
      </c>
      <c r="J17" s="126"/>
      <c r="M17" s="203"/>
    </row>
    <row r="18" spans="2:14" ht="12.95">
      <c r="C18" s="229" t="s">
        <v>556</v>
      </c>
      <c r="D18" s="230"/>
      <c r="E18" s="215"/>
      <c r="F18" s="215"/>
      <c r="G18" s="215"/>
      <c r="H18" s="215"/>
      <c r="I18" s="215"/>
      <c r="J18" s="126"/>
      <c r="M18" s="203"/>
    </row>
    <row r="19" spans="2:14" ht="12.95">
      <c r="C19" s="229"/>
      <c r="D19" s="230"/>
      <c r="E19" s="215"/>
      <c r="F19" s="215"/>
      <c r="G19" s="215"/>
      <c r="H19" s="215"/>
      <c r="I19" s="215"/>
      <c r="J19" s="126"/>
      <c r="M19" s="203"/>
    </row>
    <row r="20" spans="2:14" ht="12.95">
      <c r="C20" s="229"/>
      <c r="D20" s="230"/>
      <c r="E20" s="215"/>
      <c r="F20" s="215"/>
      <c r="G20" s="215"/>
      <c r="H20" s="215"/>
      <c r="I20" s="215"/>
      <c r="J20" s="126"/>
      <c r="M20" s="203"/>
    </row>
    <row r="21" spans="2:14" ht="12.95">
      <c r="C21" s="229"/>
      <c r="D21" s="230"/>
      <c r="E21" s="215"/>
      <c r="F21" s="215"/>
      <c r="G21" s="215"/>
      <c r="H21" s="215"/>
      <c r="I21" s="215"/>
      <c r="J21" s="126"/>
      <c r="M21" s="203"/>
    </row>
    <row r="22" spans="2:14" ht="27.95">
      <c r="B22" s="119" t="s">
        <v>557</v>
      </c>
      <c r="C22" s="229"/>
      <c r="D22" s="230"/>
      <c r="E22" s="215"/>
      <c r="F22" s="215"/>
      <c r="G22" s="215"/>
      <c r="H22" s="215"/>
      <c r="I22" s="215"/>
      <c r="J22" s="126"/>
      <c r="M22" s="203"/>
    </row>
    <row r="23" spans="2:14">
      <c r="C23" s="230" t="s">
        <v>550</v>
      </c>
      <c r="D23" s="230"/>
      <c r="E23" s="231">
        <v>5230</v>
      </c>
      <c r="F23" s="232">
        <f>ROUND(D71*(O71/J71),0)</f>
        <v>2778</v>
      </c>
      <c r="G23" s="232">
        <f>ROUND(E71*(P71/K71),0)</f>
        <v>0</v>
      </c>
      <c r="H23" s="232">
        <f>ROUND(F71*(Q71/K71),0)</f>
        <v>0</v>
      </c>
      <c r="I23" s="232">
        <f>ROUND(G71*(R71/L71),0)</f>
        <v>0</v>
      </c>
      <c r="J23" s="126"/>
      <c r="M23" s="203"/>
    </row>
    <row r="24" spans="2:14" ht="15.6">
      <c r="C24" s="230" t="s">
        <v>558</v>
      </c>
      <c r="D24" s="230"/>
      <c r="E24" s="231">
        <f>+M46</f>
        <v>11592</v>
      </c>
      <c r="F24" s="232">
        <f>ROUND((D69*O69/J69),0)</f>
        <v>18603</v>
      </c>
      <c r="G24" s="232">
        <f>ROUND((E69*P69/K69),0)</f>
        <v>2962</v>
      </c>
      <c r="H24" s="232">
        <f>ROUND((F69*Q69/L69),0)</f>
        <v>2445</v>
      </c>
      <c r="I24" s="232">
        <f>ROUND((G69*R69/M69),0)</f>
        <v>1222</v>
      </c>
      <c r="J24" s="126"/>
      <c r="M24" s="203"/>
      <c r="N24" s="134"/>
    </row>
    <row r="25" spans="2:14">
      <c r="C25" s="230" t="s">
        <v>552</v>
      </c>
      <c r="D25" s="230"/>
      <c r="E25" s="231">
        <f>+M47</f>
        <v>17107</v>
      </c>
      <c r="F25" s="232">
        <f>ROUND(D67*(O67/J67),0)</f>
        <v>21515</v>
      </c>
      <c r="G25" s="232">
        <f>ROUND(E67*(P67/K67),0)</f>
        <v>8213</v>
      </c>
      <c r="H25" s="232">
        <f>ROUND(F67*(Q67/L67),0)</f>
        <v>3059</v>
      </c>
      <c r="I25" s="232">
        <f>ROUND(G67*(R67/M67),0)</f>
        <v>0</v>
      </c>
      <c r="J25" s="126"/>
      <c r="M25" s="203"/>
    </row>
    <row r="26" spans="2:14">
      <c r="C26" s="230" t="s">
        <v>24</v>
      </c>
      <c r="D26" s="230"/>
      <c r="E26" s="231">
        <v>47736</v>
      </c>
      <c r="F26" s="232">
        <f>ROUND(D72*(O72/J72),0)</f>
        <v>18423</v>
      </c>
      <c r="G26" s="232">
        <f>ROUND(E72*(P72/K72),0)</f>
        <v>18718</v>
      </c>
      <c r="H26" s="232">
        <f>ROUND(F72*(Q72/L72),0)</f>
        <v>18336</v>
      </c>
      <c r="I26" s="232">
        <f>ROUND(G72*(R72/M72),0)</f>
        <v>34126</v>
      </c>
      <c r="J26" s="126"/>
      <c r="M26" s="203"/>
    </row>
    <row r="27" spans="2:14">
      <c r="C27" s="229" t="s">
        <v>553</v>
      </c>
      <c r="D27" s="230"/>
      <c r="E27" s="231">
        <f>+M50</f>
        <v>2399</v>
      </c>
      <c r="F27" s="232">
        <f t="shared" ref="F27:I29" si="1">ROUND(D73*(O$77/J$77),0)</f>
        <v>1220</v>
      </c>
      <c r="G27" s="232">
        <f t="shared" si="1"/>
        <v>2707</v>
      </c>
      <c r="H27" s="232">
        <f t="shared" si="1"/>
        <v>1011</v>
      </c>
      <c r="I27" s="232">
        <f t="shared" si="1"/>
        <v>1084</v>
      </c>
      <c r="J27" s="126"/>
      <c r="M27" s="203"/>
    </row>
    <row r="28" spans="2:14">
      <c r="C28" s="229" t="s">
        <v>554</v>
      </c>
      <c r="D28" s="230"/>
      <c r="E28" s="231">
        <f>+M51</f>
        <v>690</v>
      </c>
      <c r="F28" s="232">
        <f t="shared" si="1"/>
        <v>979</v>
      </c>
      <c r="G28" s="232">
        <f t="shared" si="1"/>
        <v>2707</v>
      </c>
      <c r="H28" s="232">
        <f t="shared" si="1"/>
        <v>1011</v>
      </c>
      <c r="I28" s="232">
        <f t="shared" si="1"/>
        <v>1084</v>
      </c>
      <c r="J28" s="126"/>
      <c r="M28" s="203"/>
    </row>
    <row r="29" spans="2:14">
      <c r="C29" s="229" t="s">
        <v>555</v>
      </c>
      <c r="D29" s="230"/>
      <c r="E29" s="231">
        <f>+M52</f>
        <v>4547</v>
      </c>
      <c r="F29" s="232">
        <f t="shared" si="1"/>
        <v>2159</v>
      </c>
      <c r="G29" s="232">
        <f t="shared" si="1"/>
        <v>922</v>
      </c>
      <c r="H29" s="232">
        <f t="shared" si="1"/>
        <v>503</v>
      </c>
      <c r="I29" s="232">
        <f t="shared" si="1"/>
        <v>787</v>
      </c>
      <c r="J29" s="126"/>
      <c r="M29" s="203"/>
    </row>
    <row r="30" spans="2:14">
      <c r="C30" s="229" t="s">
        <v>556</v>
      </c>
      <c r="D30" s="230"/>
      <c r="E30" s="231">
        <v>176197</v>
      </c>
      <c r="F30" s="231"/>
      <c r="G30" s="230"/>
      <c r="H30" s="230"/>
      <c r="I30" s="230"/>
      <c r="J30" s="126"/>
      <c r="M30" s="203"/>
    </row>
    <row r="32" spans="2:14" ht="319.14999999999998" customHeight="1" thickBot="1">
      <c r="E32" s="117" t="s">
        <v>219</v>
      </c>
      <c r="F32" s="117" t="str">
        <f>CONCATENATE("% of eligible covered is established using the Social Registry resulting in lower inclusion and exclusion errors.... Climate Sensitive Public Works "&amp;F23," Households; Expanded Public Works "&amp;F24, " Households; Expanded Direct Support "&amp;F25," Households (40,000 for duration of programme); NSDS "&amp;F26," Beneficiaries")</f>
        <v>% of eligible covered is established using the Social Registry resulting in lower inclusion and exclusion errors.... Climate Sensitive Public Works 2778 Households; Expanded Public Works 18603 Households; Expanded Direct Support 21515 Households (40,000 for duration of programme); NSDS 18423 Beneficiaries</v>
      </c>
      <c r="G32" s="117" t="str">
        <f>CONCATENATE("Climate Sensitive Public Works "&amp;G23," Households; Expanded Public Works "&amp;G24, " Households; Expanded Direct Support "&amp;G25," Households; NSDS "&amp;G26," Beneficiaries")</f>
        <v>Climate Sensitive Public Works 0 Households; Expanded Public Works 2962 Households; Expanded Direct Support 8213 Households; NSDS 18718 Beneficiaries</v>
      </c>
      <c r="H32" s="117" t="str">
        <f>CONCATENATE("Climate Sensitive Public Works "&amp;H23," Households; Expanded Public Works "&amp;H24, " Households; Expanded Direct Support "&amp;H25," Households; NSDS "&amp;H26," Beneficiaries")</f>
        <v>Climate Sensitive Public Works 0 Households; Expanded Public Works 2445 Households; Expanded Direct Support 3059 Households; NSDS 18336 Beneficiaries</v>
      </c>
      <c r="I32" s="117" t="str">
        <f>CONCATENATE("Climate Sensitive Public Works "&amp;I23," Households; Expanded Public Works "&amp;I24, " Households; Expanded Direct Support "&amp;I25," Households; NSDS "&amp;I26," Beneficiaries")</f>
        <v>Climate Sensitive Public Works 0 Households; Expanded Public Works 1222 Households; Expanded Direct Support 0 Households; NSDS 34126 Beneficiaries</v>
      </c>
    </row>
    <row r="42" spans="2:15" ht="28.5" thickBot="1">
      <c r="B42" s="119" t="s">
        <v>559</v>
      </c>
    </row>
    <row r="43" spans="2:15" ht="33" customHeight="1">
      <c r="D43" s="657" t="s">
        <v>560</v>
      </c>
      <c r="E43" s="658"/>
      <c r="F43" s="659"/>
      <c r="G43" s="658" t="s">
        <v>561</v>
      </c>
      <c r="H43" s="658"/>
      <c r="I43" s="659"/>
      <c r="J43" s="199"/>
      <c r="K43" s="660" t="s">
        <v>562</v>
      </c>
      <c r="L43" s="200"/>
      <c r="M43" s="660"/>
    </row>
    <row r="44" spans="2:15" ht="30" customHeight="1">
      <c r="D44" s="123" t="s">
        <v>563</v>
      </c>
      <c r="E44" s="115" t="s">
        <v>564</v>
      </c>
      <c r="F44" s="124" t="s">
        <v>565</v>
      </c>
      <c r="G44" s="115" t="s">
        <v>563</v>
      </c>
      <c r="H44" s="115" t="s">
        <v>564</v>
      </c>
      <c r="I44" s="124" t="s">
        <v>565</v>
      </c>
      <c r="J44" s="199"/>
      <c r="K44" s="660"/>
      <c r="L44" s="200"/>
      <c r="M44" s="660"/>
    </row>
    <row r="45" spans="2:15" ht="12.95">
      <c r="C45" t="s">
        <v>550</v>
      </c>
      <c r="D45" s="125">
        <v>8411</v>
      </c>
      <c r="E45" s="126">
        <v>3868</v>
      </c>
      <c r="F45" s="127">
        <v>4543</v>
      </c>
      <c r="G45" s="133">
        <v>5538</v>
      </c>
      <c r="H45" s="126">
        <f>ROUND($G$45/$D$45*E45,0)</f>
        <v>2547</v>
      </c>
      <c r="I45" s="127">
        <f>ROUND($G$45/$D$45*F45,0)</f>
        <v>2991</v>
      </c>
      <c r="J45" s="126"/>
      <c r="K45" s="113">
        <f>+G45/D45</f>
        <v>0.65842349304482228</v>
      </c>
      <c r="L45" s="231">
        <v>5230</v>
      </c>
      <c r="M45" s="201"/>
    </row>
    <row r="46" spans="2:15" ht="12.95">
      <c r="C46" t="s">
        <v>558</v>
      </c>
      <c r="D46" s="125">
        <f>+E46+F46</f>
        <v>65974</v>
      </c>
      <c r="E46" s="126">
        <v>46608</v>
      </c>
      <c r="F46" s="127">
        <v>19366</v>
      </c>
      <c r="G46" s="133">
        <v>13851</v>
      </c>
      <c r="H46" s="126">
        <f>ROUND($G$46/$D$46*E46,0)</f>
        <v>9785</v>
      </c>
      <c r="I46" s="127">
        <f>ROUND($G$46/$D$46*F46,0)</f>
        <v>4066</v>
      </c>
      <c r="J46" s="126"/>
      <c r="K46" s="113">
        <f>+G46/D46</f>
        <v>0.20994634249856003</v>
      </c>
      <c r="L46" s="231">
        <v>55214</v>
      </c>
      <c r="M46" s="201">
        <f>ROUND(K46*L46,0)</f>
        <v>11592</v>
      </c>
    </row>
    <row r="47" spans="2:15" ht="15.6">
      <c r="C47" t="s">
        <v>552</v>
      </c>
      <c r="D47" s="125">
        <v>19252</v>
      </c>
      <c r="E47" s="126">
        <v>10265</v>
      </c>
      <c r="F47" s="127">
        <v>8987</v>
      </c>
      <c r="G47" s="133">
        <v>15791</v>
      </c>
      <c r="H47" s="126">
        <f>ROUND($G$47/$D$47*E47,0)</f>
        <v>8420</v>
      </c>
      <c r="I47" s="127">
        <f>ROUND($G$47/$D$47*F47,0)</f>
        <v>7371</v>
      </c>
      <c r="J47" s="126"/>
      <c r="K47" s="113">
        <f>+G47/D47</f>
        <v>0.82022646997714521</v>
      </c>
      <c r="L47" s="233">
        <v>20857</v>
      </c>
      <c r="M47" s="201">
        <f>ROUND(K47*L47,0)</f>
        <v>17107</v>
      </c>
    </row>
    <row r="48" spans="2:15" ht="12.95">
      <c r="C48" t="s">
        <v>24</v>
      </c>
      <c r="D48" s="125">
        <f>+E48</f>
        <v>166075</v>
      </c>
      <c r="E48" s="126">
        <f>+E50+E51</f>
        <v>166075</v>
      </c>
      <c r="F48" s="127"/>
      <c r="G48" s="133">
        <f>+H48</f>
        <v>51345</v>
      </c>
      <c r="H48" s="126">
        <f>+H52</f>
        <v>51345</v>
      </c>
      <c r="I48" s="127"/>
      <c r="J48" s="126"/>
      <c r="K48" s="113">
        <f>+G48/D48</f>
        <v>0.30916754478398312</v>
      </c>
      <c r="L48" s="231">
        <v>47736</v>
      </c>
      <c r="M48" s="201">
        <f>ROUND(K48*L48,0)</f>
        <v>14758</v>
      </c>
      <c r="O48" s="114"/>
    </row>
    <row r="49" spans="2:23">
      <c r="D49" s="125"/>
      <c r="E49" s="126"/>
      <c r="F49" s="127"/>
      <c r="G49" s="126"/>
      <c r="H49" s="126"/>
      <c r="I49" s="127"/>
      <c r="J49" s="126"/>
      <c r="K49" s="113"/>
      <c r="M49" s="202"/>
      <c r="O49" s="114"/>
    </row>
    <row r="50" spans="2:23" ht="15.6">
      <c r="C50" s="59" t="s">
        <v>566</v>
      </c>
      <c r="D50" s="125">
        <f>+E50+F50</f>
        <v>126829</v>
      </c>
      <c r="E50" s="126">
        <v>126829</v>
      </c>
      <c r="F50" s="127"/>
      <c r="G50" s="125">
        <f>+H50+I50</f>
        <v>36263</v>
      </c>
      <c r="H50" s="126">
        <v>36263</v>
      </c>
      <c r="I50" s="127"/>
      <c r="J50" s="126"/>
      <c r="K50" s="113">
        <f>+G50/D50</f>
        <v>0.28592041252394956</v>
      </c>
      <c r="L50" s="231">
        <v>8391</v>
      </c>
      <c r="M50" s="201">
        <f>ROUND(K50*L50,0)</f>
        <v>2399</v>
      </c>
      <c r="N50" s="120"/>
      <c r="O50" s="114"/>
    </row>
    <row r="51" spans="2:23">
      <c r="C51" s="59" t="s">
        <v>567</v>
      </c>
      <c r="D51" s="125">
        <f>+E51+F51</f>
        <v>39246</v>
      </c>
      <c r="E51" s="126">
        <v>39246</v>
      </c>
      <c r="F51" s="127"/>
      <c r="G51" s="125">
        <f>+H51+I51</f>
        <v>15082</v>
      </c>
      <c r="H51" s="126">
        <v>15082</v>
      </c>
      <c r="I51" s="127"/>
      <c r="J51" s="126"/>
      <c r="K51" s="113">
        <f>+G51/D51</f>
        <v>0.38429394078377416</v>
      </c>
      <c r="L51" s="231">
        <v>1796</v>
      </c>
      <c r="M51" s="201">
        <f>ROUND(K51*L51,0)</f>
        <v>690</v>
      </c>
      <c r="O51" s="114"/>
    </row>
    <row r="52" spans="2:23" ht="12.95">
      <c r="D52" s="163">
        <f>SUM(D50:D51)</f>
        <v>166075</v>
      </c>
      <c r="E52" s="163">
        <f>SUM(E50:E51)</f>
        <v>166075</v>
      </c>
      <c r="F52" s="127"/>
      <c r="G52" s="133">
        <f>+H52</f>
        <v>51345</v>
      </c>
      <c r="H52" s="133">
        <f>SUM(H50:H51)</f>
        <v>51345</v>
      </c>
      <c r="I52" s="127"/>
      <c r="J52" s="126"/>
      <c r="K52" s="113">
        <f>+G52/D52</f>
        <v>0.30916754478398312</v>
      </c>
      <c r="L52" s="231">
        <v>14708</v>
      </c>
      <c r="M52" s="201">
        <f>ROUND(K52*L52,0)</f>
        <v>4547</v>
      </c>
      <c r="O52" s="114"/>
    </row>
    <row r="53" spans="2:23" ht="12.95">
      <c r="D53" s="125"/>
      <c r="E53" s="126"/>
      <c r="F53" s="127"/>
      <c r="G53" s="133"/>
      <c r="H53" s="133"/>
      <c r="I53" s="127"/>
      <c r="J53" s="126"/>
      <c r="K53" s="113"/>
      <c r="M53" s="202"/>
      <c r="O53" s="114"/>
    </row>
    <row r="54" spans="2:23" ht="12.95">
      <c r="C54" t="s">
        <v>568</v>
      </c>
      <c r="D54" s="125">
        <v>14572</v>
      </c>
      <c r="E54" s="126"/>
      <c r="F54" s="127"/>
      <c r="G54" s="163">
        <v>4770</v>
      </c>
      <c r="H54" s="133"/>
      <c r="I54" s="127"/>
      <c r="J54" s="126"/>
      <c r="K54" s="113"/>
      <c r="M54" s="202"/>
      <c r="O54" s="114"/>
    </row>
    <row r="55" spans="2:23" ht="15.6">
      <c r="C55" s="59" t="s">
        <v>553</v>
      </c>
      <c r="D55" s="125">
        <v>10296</v>
      </c>
      <c r="E55" s="128"/>
      <c r="F55" s="129"/>
      <c r="G55" s="165">
        <v>6883</v>
      </c>
      <c r="H55" s="128"/>
      <c r="I55" s="129"/>
      <c r="J55" s="128"/>
      <c r="K55" s="113">
        <f>+G55/D55</f>
        <v>0.66851204351204352</v>
      </c>
      <c r="M55" s="202"/>
      <c r="N55" s="121"/>
      <c r="O55" s="114"/>
    </row>
    <row r="56" spans="2:23" ht="13.5" thickBot="1">
      <c r="C56" s="59" t="s">
        <v>554</v>
      </c>
      <c r="D56" s="130">
        <v>2607</v>
      </c>
      <c r="E56" s="131">
        <v>1245</v>
      </c>
      <c r="F56" s="132">
        <v>1362</v>
      </c>
      <c r="G56" s="164">
        <v>1657</v>
      </c>
      <c r="H56" s="131">
        <v>737</v>
      </c>
      <c r="I56" s="132">
        <v>920</v>
      </c>
      <c r="J56" s="126"/>
      <c r="K56" s="113">
        <f>+G56/D56</f>
        <v>0.635596471039509</v>
      </c>
      <c r="M56" s="201"/>
      <c r="O56" s="114"/>
    </row>
    <row r="57" spans="2:23">
      <c r="C57" s="59"/>
      <c r="D57" s="128"/>
      <c r="E57" s="128"/>
      <c r="F57" s="128"/>
      <c r="J57" s="126"/>
      <c r="M57" s="201"/>
      <c r="O57" s="114"/>
      <c r="P57" s="114"/>
    </row>
    <row r="58" spans="2:23">
      <c r="C58" s="59"/>
      <c r="D58" s="128"/>
      <c r="E58" s="128"/>
      <c r="F58" s="128"/>
      <c r="J58" s="126"/>
      <c r="M58" s="201"/>
    </row>
    <row r="59" spans="2:23">
      <c r="C59" s="59"/>
      <c r="D59" s="128"/>
      <c r="E59" s="128"/>
      <c r="F59" s="128"/>
      <c r="J59" s="126"/>
      <c r="M59" s="203"/>
    </row>
    <row r="60" spans="2:23">
      <c r="C60" s="59"/>
      <c r="D60" s="128"/>
      <c r="E60" s="128"/>
      <c r="F60" s="128"/>
      <c r="J60" s="126"/>
      <c r="M60" s="203"/>
    </row>
    <row r="61" spans="2:23" ht="27.95">
      <c r="B61" s="119" t="s">
        <v>569</v>
      </c>
      <c r="E61" s="122"/>
    </row>
    <row r="62" spans="2:23" ht="12.95">
      <c r="D62" s="669" t="s">
        <v>570</v>
      </c>
      <c r="E62" s="669"/>
      <c r="F62" s="669"/>
      <c r="G62" s="669"/>
      <c r="H62" s="216"/>
      <c r="I62" s="216"/>
      <c r="J62" s="672" t="s">
        <v>571</v>
      </c>
      <c r="K62" s="672"/>
      <c r="L62" s="672"/>
      <c r="M62" s="672"/>
      <c r="O62" s="656" t="s">
        <v>572</v>
      </c>
      <c r="P62" s="656"/>
      <c r="Q62" s="656"/>
      <c r="R62" s="656"/>
      <c r="T62" s="656" t="s">
        <v>573</v>
      </c>
      <c r="U62" s="656"/>
      <c r="V62" s="656"/>
      <c r="W62" s="656"/>
    </row>
    <row r="63" spans="2:23" ht="12.95">
      <c r="D63" s="115" t="s">
        <v>545</v>
      </c>
      <c r="E63" s="115" t="s">
        <v>546</v>
      </c>
      <c r="F63" s="115" t="s">
        <v>547</v>
      </c>
      <c r="G63" s="115" t="s">
        <v>548</v>
      </c>
      <c r="J63" s="116" t="s">
        <v>545</v>
      </c>
      <c r="K63" s="116" t="s">
        <v>546</v>
      </c>
      <c r="L63" s="116" t="s">
        <v>547</v>
      </c>
      <c r="M63" s="116" t="s">
        <v>548</v>
      </c>
      <c r="O63" s="116" t="s">
        <v>545</v>
      </c>
      <c r="P63" s="116" t="s">
        <v>546</v>
      </c>
      <c r="Q63" s="116" t="s">
        <v>547</v>
      </c>
      <c r="R63" s="116" t="s">
        <v>548</v>
      </c>
      <c r="T63" s="116" t="s">
        <v>545</v>
      </c>
      <c r="U63" s="116" t="s">
        <v>546</v>
      </c>
      <c r="V63" s="116" t="s">
        <v>547</v>
      </c>
      <c r="W63" s="116" t="s">
        <v>548</v>
      </c>
    </row>
    <row r="64" spans="2:23">
      <c r="C64" t="s">
        <v>574</v>
      </c>
    </row>
    <row r="66" spans="3:18">
      <c r="C66" t="s">
        <v>575</v>
      </c>
      <c r="D66" s="114">
        <v>103603</v>
      </c>
      <c r="E66" s="114">
        <v>103603</v>
      </c>
      <c r="F66" s="114">
        <v>103603</v>
      </c>
      <c r="G66" s="114">
        <v>103603</v>
      </c>
      <c r="I66" s="114"/>
      <c r="J66" s="114">
        <v>15846286056</v>
      </c>
      <c r="K66" s="114">
        <v>15846286056</v>
      </c>
      <c r="L66" s="114">
        <v>15846286056</v>
      </c>
      <c r="M66" s="114">
        <v>15846286056</v>
      </c>
    </row>
    <row r="67" spans="3:18">
      <c r="C67" t="s">
        <v>576</v>
      </c>
      <c r="D67" s="114">
        <v>19373</v>
      </c>
      <c r="E67" s="114">
        <v>19373</v>
      </c>
      <c r="F67" s="114">
        <v>19373</v>
      </c>
      <c r="G67" s="114">
        <v>19373</v>
      </c>
      <c r="I67" s="114"/>
      <c r="J67" s="114">
        <v>2963139096</v>
      </c>
      <c r="K67" s="114">
        <v>2963139096</v>
      </c>
      <c r="L67" s="114">
        <v>2963139096</v>
      </c>
      <c r="M67" s="114">
        <v>2963139096</v>
      </c>
      <c r="O67" s="114">
        <v>3290717105.9983425</v>
      </c>
      <c r="P67" s="114">
        <f>+'FCDO funding'!G25</f>
        <v>1256118871.0375624</v>
      </c>
      <c r="Q67" s="114">
        <f>+'FCDO funding'!H25</f>
        <v>467807058.41268748</v>
      </c>
      <c r="R67" s="114">
        <f>+'FCDO funding'!I25</f>
        <v>0</v>
      </c>
    </row>
    <row r="68" spans="3:18">
      <c r="C68" t="s">
        <v>577</v>
      </c>
      <c r="D68" s="114"/>
      <c r="E68" s="114"/>
      <c r="F68" s="114"/>
      <c r="G68" s="114"/>
      <c r="I68" s="114"/>
      <c r="P68" s="114"/>
      <c r="Q68" s="114"/>
      <c r="R68" s="114"/>
    </row>
    <row r="69" spans="3:18">
      <c r="C69" s="114" t="s">
        <v>578</v>
      </c>
      <c r="D69" s="114">
        <v>56795</v>
      </c>
      <c r="E69" s="114">
        <v>59200</v>
      </c>
      <c r="F69" s="114">
        <v>61050</v>
      </c>
      <c r="G69" s="114">
        <v>62900</v>
      </c>
      <c r="I69" s="114"/>
      <c r="J69" s="114">
        <v>12778875000</v>
      </c>
      <c r="K69" s="114">
        <v>13320000000</v>
      </c>
      <c r="L69" s="114">
        <v>13736250000</v>
      </c>
      <c r="M69" s="114">
        <v>14152500000</v>
      </c>
      <c r="O69" s="114">
        <v>4185712112.8099995</v>
      </c>
      <c r="P69" s="114">
        <f>+'FCDO funding'!G24</f>
        <v>666451244.57518744</v>
      </c>
      <c r="Q69" s="114">
        <f>+'FCDO funding'!H24</f>
        <v>550091592.44999993</v>
      </c>
      <c r="R69" s="114">
        <f>+'FCDO funding'!I24</f>
        <v>275045796.22499996</v>
      </c>
    </row>
    <row r="70" spans="3:18">
      <c r="C70" s="114" t="s">
        <v>579</v>
      </c>
      <c r="D70" s="114">
        <v>29472</v>
      </c>
      <c r="E70" s="114">
        <v>30720</v>
      </c>
      <c r="F70" s="114">
        <v>31680</v>
      </c>
      <c r="G70" s="114">
        <v>32640</v>
      </c>
      <c r="I70" s="114"/>
      <c r="J70" s="114">
        <v>9091498000</v>
      </c>
      <c r="K70" s="114">
        <v>8734080000</v>
      </c>
      <c r="L70" s="114">
        <v>9007020000</v>
      </c>
      <c r="M70" s="114">
        <v>9279960000</v>
      </c>
      <c r="P70" s="114"/>
      <c r="Q70" s="114"/>
      <c r="R70" s="114"/>
    </row>
    <row r="71" spans="3:18">
      <c r="C71" s="114" t="s">
        <v>580</v>
      </c>
      <c r="D71" s="114">
        <v>137509</v>
      </c>
      <c r="E71" s="114">
        <v>137509</v>
      </c>
      <c r="F71" s="114">
        <v>137509</v>
      </c>
      <c r="G71" s="114">
        <v>137509</v>
      </c>
      <c r="I71" s="114"/>
      <c r="J71" s="114">
        <v>30251980000</v>
      </c>
      <c r="K71" s="114">
        <v>30251980000</v>
      </c>
      <c r="L71" s="114">
        <v>30251980000</v>
      </c>
      <c r="M71" s="114">
        <v>30251980000</v>
      </c>
      <c r="O71" s="114">
        <v>611212881</v>
      </c>
      <c r="P71" s="114">
        <f>+'FCDO funding'!G26</f>
        <v>0</v>
      </c>
      <c r="Q71" s="114">
        <f>+'FCDO funding'!H26</f>
        <v>0</v>
      </c>
      <c r="R71" s="114">
        <f>+'FCDO funding'!I26</f>
        <v>0</v>
      </c>
    </row>
    <row r="72" spans="3:18">
      <c r="C72" s="114" t="s">
        <v>24</v>
      </c>
      <c r="D72" s="114">
        <v>141284</v>
      </c>
      <c r="E72" s="114">
        <v>144369</v>
      </c>
      <c r="F72" s="114">
        <v>147521</v>
      </c>
      <c r="G72" s="114">
        <v>150742</v>
      </c>
      <c r="I72" s="114"/>
      <c r="J72" s="114">
        <v>16954080000</v>
      </c>
      <c r="K72" s="114">
        <v>17324280000</v>
      </c>
      <c r="L72" s="114">
        <v>17702520000</v>
      </c>
      <c r="M72" s="114">
        <v>18089040000</v>
      </c>
      <c r="O72" s="114">
        <v>2210710865.8949242</v>
      </c>
      <c r="P72" s="114">
        <f>+'FCDO funding'!G27</f>
        <v>2246207335.8375001</v>
      </c>
      <c r="Q72" s="114">
        <f>+'FCDO funding'!H27</f>
        <v>2200366369.7999997</v>
      </c>
      <c r="R72" s="114">
        <f>+'FCDO funding'!I27</f>
        <v>4095126299.3499999</v>
      </c>
    </row>
    <row r="73" spans="3:18">
      <c r="C73" s="114" t="s">
        <v>581</v>
      </c>
      <c r="D73" s="198">
        <v>8333</v>
      </c>
      <c r="E73" s="198">
        <v>43311</v>
      </c>
      <c r="F73" s="198">
        <v>29670</v>
      </c>
      <c r="G73" s="198">
        <v>20324</v>
      </c>
      <c r="I73" s="114"/>
      <c r="J73" s="114">
        <v>1458250000</v>
      </c>
      <c r="K73" s="114">
        <v>7579400000</v>
      </c>
      <c r="L73" s="114">
        <v>5192250000</v>
      </c>
      <c r="M73" s="114">
        <v>3556700000</v>
      </c>
      <c r="O73" s="114">
        <v>200485200</v>
      </c>
      <c r="P73" s="114"/>
      <c r="Q73" s="114"/>
      <c r="R73" s="114"/>
    </row>
    <row r="74" spans="3:18">
      <c r="C74" s="114" t="s">
        <v>582</v>
      </c>
      <c r="D74">
        <v>6690</v>
      </c>
      <c r="E74">
        <v>43311</v>
      </c>
      <c r="F74">
        <v>29670</v>
      </c>
      <c r="G74">
        <v>20324</v>
      </c>
      <c r="I74" s="114"/>
      <c r="J74" s="114">
        <v>3984820600</v>
      </c>
      <c r="K74" s="114">
        <v>27417983864</v>
      </c>
      <c r="L74" s="114">
        <v>18681960080</v>
      </c>
      <c r="M74" s="114">
        <v>12696557376</v>
      </c>
      <c r="O74" s="114">
        <v>143778669.99999997</v>
      </c>
      <c r="P74" s="114"/>
      <c r="Q74" s="114"/>
      <c r="R74" s="114"/>
    </row>
    <row r="75" spans="3:18">
      <c r="C75" s="114" t="s">
        <v>583</v>
      </c>
      <c r="D75" s="198">
        <v>14752</v>
      </c>
      <c r="E75" s="198">
        <v>14752</v>
      </c>
      <c r="F75" s="198">
        <v>14752</v>
      </c>
      <c r="G75" s="198">
        <v>14752</v>
      </c>
      <c r="I75" s="114"/>
      <c r="J75" s="114">
        <v>2802900000</v>
      </c>
      <c r="K75" s="114">
        <v>2655370000</v>
      </c>
      <c r="L75" s="114">
        <v>2655370000</v>
      </c>
      <c r="M75" s="114">
        <v>2507840000</v>
      </c>
      <c r="O75" s="114">
        <v>862717855</v>
      </c>
      <c r="P75" s="114"/>
      <c r="Q75" s="114"/>
      <c r="R75" s="114"/>
    </row>
    <row r="76" spans="3:18">
      <c r="C76" s="203" t="s">
        <v>584</v>
      </c>
      <c r="I76" s="114"/>
      <c r="O76" s="114">
        <v>142417128</v>
      </c>
      <c r="P76" s="114"/>
      <c r="Q76" s="114"/>
      <c r="R76" s="114"/>
    </row>
    <row r="77" spans="3:18">
      <c r="C77" s="114" t="s">
        <v>585</v>
      </c>
      <c r="J77" s="114">
        <f>SUM(J73:J75)</f>
        <v>8245970600</v>
      </c>
      <c r="K77" s="114">
        <f>SUM(K73:K75)</f>
        <v>37652753864</v>
      </c>
      <c r="L77" s="114">
        <f>SUM(L73:L75)</f>
        <v>26529580080</v>
      </c>
      <c r="M77" s="114">
        <f>SUM(M73:M75)</f>
        <v>18761097376</v>
      </c>
      <c r="O77" s="198">
        <f>SUM(O73:O75)</f>
        <v>1206981725</v>
      </c>
      <c r="P77" s="114">
        <f>+'FCDO funding'!G28</f>
        <v>2353169589.9249997</v>
      </c>
      <c r="Q77" s="114">
        <f>+'FCDO funding'!H28</f>
        <v>904044971.54754996</v>
      </c>
      <c r="R77" s="114">
        <f>+'FCDO funding'!I28</f>
        <v>1000738849.2426499</v>
      </c>
    </row>
    <row r="78" spans="3:18">
      <c r="C78" s="114" t="s">
        <v>586</v>
      </c>
      <c r="O78" s="114">
        <v>208800000</v>
      </c>
    </row>
    <row r="79" spans="3:18">
      <c r="O79" s="114">
        <f>SUM(O66:O76)+O78</f>
        <v>11856551818.703266</v>
      </c>
      <c r="P79" s="114">
        <f>SUM(P66:P77)</f>
        <v>6521947041.3752499</v>
      </c>
      <c r="Q79" s="114">
        <f>SUM(Q66:Q77)</f>
        <v>4122309992.2102375</v>
      </c>
      <c r="R79" s="114">
        <f>SUM(R66:R77)</f>
        <v>5370910944.8176498</v>
      </c>
    </row>
    <row r="81" spans="2:13" ht="27.95">
      <c r="B81" s="119" t="s">
        <v>587</v>
      </c>
    </row>
    <row r="82" spans="2:13" ht="12.95">
      <c r="D82" s="115" t="s">
        <v>545</v>
      </c>
      <c r="E82" s="115" t="s">
        <v>546</v>
      </c>
      <c r="F82" s="115" t="s">
        <v>547</v>
      </c>
      <c r="G82" s="115" t="s">
        <v>548</v>
      </c>
      <c r="H82" s="115" t="s">
        <v>588</v>
      </c>
    </row>
    <row r="83" spans="2:13" ht="12.95">
      <c r="C83" s="59" t="s">
        <v>589</v>
      </c>
      <c r="D83" s="115"/>
      <c r="E83" s="115"/>
      <c r="F83" s="115"/>
      <c r="G83" s="115"/>
    </row>
    <row r="84" spans="2:13">
      <c r="C84" s="59" t="s">
        <v>590</v>
      </c>
      <c r="E84" s="240">
        <v>43311</v>
      </c>
      <c r="F84" s="240">
        <f>+E84</f>
        <v>43311</v>
      </c>
      <c r="G84" s="240">
        <f>+F84-F88</f>
        <v>8662</v>
      </c>
      <c r="H84" s="240"/>
    </row>
    <row r="85" spans="2:13">
      <c r="C85" s="59" t="s">
        <v>591</v>
      </c>
      <c r="E85" s="240"/>
      <c r="F85" s="240">
        <v>29670</v>
      </c>
      <c r="G85" s="240">
        <f>+F85</f>
        <v>29670</v>
      </c>
      <c r="H85" s="240">
        <f>+G87-G88</f>
        <v>26258</v>
      </c>
    </row>
    <row r="86" spans="2:13">
      <c r="C86" s="59" t="s">
        <v>592</v>
      </c>
      <c r="E86" s="240"/>
      <c r="F86" s="240"/>
      <c r="G86" s="240">
        <v>20324</v>
      </c>
      <c r="H86" s="240"/>
    </row>
    <row r="87" spans="2:13" ht="12.95">
      <c r="C87" s="59" t="s">
        <v>589</v>
      </c>
      <c r="E87" s="243">
        <f>SUM(E84:E86)</f>
        <v>43311</v>
      </c>
      <c r="F87" s="243">
        <f>SUM(F84:F86)</f>
        <v>72981</v>
      </c>
      <c r="G87" s="243">
        <f>SUM(G84:G86)</f>
        <v>58656</v>
      </c>
      <c r="H87" s="243">
        <f>SUM(H84:H86)</f>
        <v>26258</v>
      </c>
    </row>
    <row r="88" spans="2:13" ht="12.95">
      <c r="C88" s="59" t="s">
        <v>593</v>
      </c>
      <c r="E88" s="240"/>
      <c r="F88" s="243">
        <f>ROUND(F84*0.8,0)</f>
        <v>34649</v>
      </c>
      <c r="G88" s="243">
        <f>ROUND(G85*0.8,0)+G84</f>
        <v>32398</v>
      </c>
      <c r="H88" s="243">
        <f>ROUND(G86*0.8,0)+H85</f>
        <v>42517</v>
      </c>
    </row>
    <row r="89" spans="2:13">
      <c r="E89" s="240"/>
    </row>
    <row r="90" spans="2:13">
      <c r="H90" s="240"/>
      <c r="I90" s="240"/>
      <c r="J90" s="241"/>
    </row>
    <row r="91" spans="2:13" ht="27.95">
      <c r="B91" s="119" t="s">
        <v>594</v>
      </c>
      <c r="H91" s="240"/>
      <c r="I91" s="240"/>
      <c r="J91" s="241"/>
    </row>
    <row r="92" spans="2:13">
      <c r="D92" s="670" t="s">
        <v>595</v>
      </c>
      <c r="E92" s="671"/>
      <c r="F92" s="671"/>
      <c r="G92" s="671"/>
      <c r="H92" s="671"/>
      <c r="I92" s="671"/>
      <c r="J92" s="671"/>
      <c r="K92"/>
      <c r="L92"/>
      <c r="M92"/>
    </row>
    <row r="93" spans="2:13" s="2" customFormat="1" ht="37.5">
      <c r="E93" s="246" t="s">
        <v>596</v>
      </c>
      <c r="F93" s="246" t="s">
        <v>597</v>
      </c>
      <c r="G93" s="246" t="s">
        <v>598</v>
      </c>
      <c r="H93" s="244" t="s">
        <v>599</v>
      </c>
      <c r="I93" s="244" t="s">
        <v>600</v>
      </c>
      <c r="J93" s="245"/>
    </row>
    <row r="94" spans="2:13">
      <c r="C94" t="s">
        <v>601</v>
      </c>
      <c r="D94" s="114">
        <v>66391</v>
      </c>
      <c r="E94" s="113"/>
      <c r="F94" s="114"/>
      <c r="G94">
        <f>ROUND(D94*E94*F94,0)</f>
        <v>0</v>
      </c>
      <c r="J94" s="241"/>
      <c r="K94"/>
      <c r="L94"/>
      <c r="M94"/>
    </row>
    <row r="95" spans="2:13">
      <c r="C95" t="s">
        <v>602</v>
      </c>
      <c r="D95" s="114">
        <v>1187684</v>
      </c>
      <c r="E95" s="113">
        <v>0.4</v>
      </c>
      <c r="F95" s="113">
        <v>0.5</v>
      </c>
      <c r="G95" s="114">
        <f>ROUND(D95*E95*F95,0)</f>
        <v>237537</v>
      </c>
      <c r="H95" s="114"/>
      <c r="I95" s="114"/>
      <c r="J95" s="241"/>
      <c r="K95"/>
      <c r="L95"/>
      <c r="M95"/>
    </row>
    <row r="96" spans="2:13">
      <c r="C96" t="s">
        <v>603</v>
      </c>
      <c r="D96" s="114">
        <v>1198573</v>
      </c>
      <c r="E96" s="113">
        <v>0.4</v>
      </c>
      <c r="F96" s="113">
        <v>0.9</v>
      </c>
      <c r="G96" s="114">
        <f>ROUND(D96*E96*F96,0)</f>
        <v>431486</v>
      </c>
      <c r="H96" s="114"/>
      <c r="I96" s="240"/>
      <c r="J96" s="241"/>
      <c r="K96"/>
      <c r="L96"/>
      <c r="M96"/>
    </row>
    <row r="97" spans="3:13">
      <c r="C97" t="s">
        <v>604</v>
      </c>
      <c r="D97" s="114">
        <v>489661</v>
      </c>
      <c r="E97" s="113">
        <v>0.4</v>
      </c>
      <c r="F97" s="113">
        <v>1</v>
      </c>
      <c r="G97" s="114">
        <f>ROUND(D97*E97*F97,0)</f>
        <v>195864</v>
      </c>
      <c r="H97" s="114"/>
      <c r="I97" s="240"/>
      <c r="J97" s="241"/>
      <c r="K97"/>
      <c r="L97"/>
      <c r="M97"/>
    </row>
    <row r="98" spans="3:13">
      <c r="D98" s="198">
        <f>SUM(D94:D97)</f>
        <v>2942309</v>
      </c>
      <c r="F98" s="113"/>
      <c r="G98" s="114">
        <f>SUM(G94:G97)</f>
        <v>864887</v>
      </c>
      <c r="H98" s="114">
        <v>12000</v>
      </c>
      <c r="I98" s="240">
        <v>3</v>
      </c>
      <c r="J98" s="241">
        <f>+G98*H98*I98</f>
        <v>31135932000</v>
      </c>
    </row>
    <row r="99" spans="3:13" ht="14.45">
      <c r="F99" s="114"/>
      <c r="H99" s="242"/>
      <c r="I99" s="242"/>
      <c r="J99" s="242"/>
      <c r="K99"/>
      <c r="L99"/>
      <c r="M99"/>
    </row>
    <row r="100" spans="3:13">
      <c r="J100"/>
      <c r="K100"/>
      <c r="L100"/>
      <c r="M100"/>
    </row>
    <row r="101" spans="3:13">
      <c r="J101"/>
      <c r="K101"/>
      <c r="L101"/>
      <c r="M101"/>
    </row>
    <row r="102" spans="3:13">
      <c r="J102"/>
      <c r="K102"/>
      <c r="L102"/>
      <c r="M102"/>
    </row>
    <row r="103" spans="3:13" ht="12.95">
      <c r="D103" s="115" t="s">
        <v>545</v>
      </c>
      <c r="E103" s="115" t="s">
        <v>546</v>
      </c>
      <c r="F103" s="115" t="s">
        <v>547</v>
      </c>
      <c r="G103" s="115" t="s">
        <v>548</v>
      </c>
      <c r="H103" s="115" t="s">
        <v>588</v>
      </c>
      <c r="I103" s="240"/>
      <c r="J103" s="241"/>
    </row>
    <row r="104" spans="3:13">
      <c r="C104" s="59" t="s">
        <v>605</v>
      </c>
      <c r="H104" s="240"/>
      <c r="I104" s="240"/>
      <c r="J104" s="241"/>
    </row>
    <row r="105" spans="3:13">
      <c r="C105" s="59" t="s">
        <v>606</v>
      </c>
      <c r="E105" s="114">
        <f>1000000*'FCDO funding'!D23*0.85</f>
        <v>1039061896.85</v>
      </c>
      <c r="H105" s="240"/>
      <c r="I105" s="240"/>
      <c r="J105" s="241"/>
    </row>
    <row r="106" spans="3:13">
      <c r="C106" s="59" t="s">
        <v>607</v>
      </c>
      <c r="E106" s="114">
        <f>+E109-E105</f>
        <v>1036662103.15</v>
      </c>
      <c r="H106" s="240"/>
      <c r="I106" s="240"/>
      <c r="J106" s="241"/>
    </row>
    <row r="107" spans="3:13">
      <c r="C107" s="59" t="s">
        <v>608</v>
      </c>
      <c r="E107">
        <v>2</v>
      </c>
      <c r="F107">
        <v>5</v>
      </c>
      <c r="G107">
        <v>10</v>
      </c>
      <c r="H107" s="240">
        <v>20</v>
      </c>
      <c r="I107" s="240"/>
      <c r="J107" s="241"/>
    </row>
    <row r="108" spans="3:13">
      <c r="C108" s="59" t="s">
        <v>609</v>
      </c>
      <c r="E108" s="114">
        <f>ROUND($G$98/30*E107,0)</f>
        <v>57659</v>
      </c>
      <c r="F108" s="114">
        <f>ROUND($G$98/30*F107,0)</f>
        <v>144148</v>
      </c>
      <c r="G108" s="114">
        <f>ROUND($G$98/30*G107,0)</f>
        <v>288296</v>
      </c>
      <c r="H108" s="114">
        <f>ROUND($G$98/30*H107,0)</f>
        <v>576591</v>
      </c>
      <c r="I108" s="240"/>
      <c r="J108" s="241"/>
    </row>
    <row r="109" spans="3:13">
      <c r="C109" s="59" t="s">
        <v>610</v>
      </c>
      <c r="E109" s="114">
        <f>ROUND(E108*$H$98*$I$98,0)</f>
        <v>2075724000</v>
      </c>
      <c r="F109" s="114">
        <f>ROUND(F108*$H$98*$I$98,0)</f>
        <v>5189328000</v>
      </c>
      <c r="G109" s="114">
        <f>ROUND(G108*$H$98*$I$98,0)</f>
        <v>10378656000</v>
      </c>
      <c r="H109" s="114">
        <f>ROUND(H108*$H$98*$I$98,0)</f>
        <v>20757276000</v>
      </c>
      <c r="I109" s="240"/>
      <c r="J109" s="241"/>
    </row>
    <row r="118" spans="2:23" ht="27.95">
      <c r="B118" s="119" t="s">
        <v>611</v>
      </c>
    </row>
    <row r="120" spans="2:23" ht="15.95" thickBot="1">
      <c r="E120" s="137">
        <v>2010</v>
      </c>
      <c r="F120" s="137">
        <v>2015</v>
      </c>
      <c r="G120" s="137">
        <v>2020</v>
      </c>
      <c r="H120" s="138">
        <v>2021</v>
      </c>
      <c r="I120" s="138">
        <v>2022</v>
      </c>
      <c r="J120" s="204">
        <v>2023</v>
      </c>
      <c r="K120" s="204">
        <v>2024</v>
      </c>
      <c r="L120" s="204">
        <v>2025</v>
      </c>
      <c r="M120" s="204">
        <v>2026</v>
      </c>
    </row>
    <row r="121" spans="2:23" ht="80.45" customHeight="1" thickBot="1">
      <c r="C121" s="162" t="s">
        <v>612</v>
      </c>
      <c r="E121" s="47" t="str">
        <f t="shared" ref="E121:M121" si="2">CONCATENATE("Moderate stunting total: "&amp;E130,"% (boys " &amp;E128,"%", " girls " &amp;E129,"%) Severe stunting: total: "&amp;E133,"% (boys "&amp;E131,"%"," girls "&amp;E132,"%)")</f>
        <v>Moderate stunting total: 47.2% (boys 50.8% girls 43.7%) Severe stunting: total: 18.5% (boys 21.5% girls 15.6%)</v>
      </c>
      <c r="F121" s="47" t="str">
        <f t="shared" si="2"/>
        <v>Moderate stunting total: 42.1% (boys 47.1% girls 36.9%) Severe stunting: total: 16.2% (boys 18.7% girls 13.6%)</v>
      </c>
      <c r="G121" s="47" t="str">
        <f t="shared" si="2"/>
        <v>Moderate stunting total: 36.7% (boys 39.8% girls 33.6%) Severe stunting: total: 11% (boys 12.6% girls 9.4%)</v>
      </c>
      <c r="H121" s="47" t="str">
        <f t="shared" si="2"/>
        <v>Moderate stunting total: 35.7% (boys 39.3% girls 32%) Severe stunting: total: 10.7% (boys 12.3% girls 9.1%)</v>
      </c>
      <c r="I121" s="47" t="str">
        <f t="shared" si="2"/>
        <v>Moderate stunting total: 34.6% (boys 38.2% girls 31%) Severe stunting: total: 10% (boys 11.4% girls 8.5%)</v>
      </c>
      <c r="J121" s="47" t="str">
        <f t="shared" si="2"/>
        <v>Moderate stunting total: 33.6% (boys 37.1% girls 30%) Severe stunting: total: 9.2% (boys 10.5% girls 7.9%)</v>
      </c>
      <c r="K121" s="47" t="str">
        <f t="shared" si="2"/>
        <v>Moderate stunting total: 32.5% (boys 36% girls 29%) Severe stunting: total: 8.4% (boys 9.6% girls 7.2%)</v>
      </c>
      <c r="L121" s="47" t="str">
        <f t="shared" si="2"/>
        <v>Moderate stunting total: 31.5% (boys 34.9% girls 28%) Severe stunting: total: 7.7% (boys 8.7% girls 6.6%)</v>
      </c>
      <c r="M121" s="47" t="str">
        <f t="shared" si="2"/>
        <v>Moderate stunting total: 30.4% (boys 33.8% girls 27%) Severe stunting: total: 6.9% (boys 7.8% girls 6%)</v>
      </c>
    </row>
    <row r="122" spans="2:23" ht="154.15" customHeight="1" thickBot="1">
      <c r="C122" s="162" t="s">
        <v>613</v>
      </c>
      <c r="E122" s="47" t="str">
        <f t="shared" ref="E122:M122" si="3">CONCATENATE("Moderate stunting total: "&amp;E136,"% (boys " &amp;E134,"%", " girls " &amp;E135,"%) Severe stunting: total: "&amp;E139,"% (boys "&amp;E137,"%"," girls "&amp;E138,"%)")</f>
        <v>Moderate stunting total: 38% (boys 40.6% girls 35.2%) Severe stunting: total: 14.1% (boys 15.8% girls 12.3%)</v>
      </c>
      <c r="F122" s="47" t="str">
        <f t="shared" si="3"/>
        <v>Moderate stunting total: 32.1% (boys 36.3% girls 28%) Severe stunting: total: 9.9% (boys 11.6% girls 8.3%)</v>
      </c>
      <c r="G122" s="47" t="str">
        <f t="shared" si="3"/>
        <v>Moderate stunting total: 28.4% (boys 33.3% girls 23.4%) Severe stunting: total: 6.9% (boys 8.8% girls 5%)</v>
      </c>
      <c r="H122" s="47" t="str">
        <f t="shared" si="3"/>
        <v>Moderate stunting total: 27.1% (boys 32.3% girls 21.8%) Severe stunting: total: 6% (boys 7.8% girls 4.1%)</v>
      </c>
      <c r="I122" s="47" t="str">
        <f t="shared" si="3"/>
        <v>Moderate stunting total: 26.1% (boys 31.6% girls 20.6%) Severe stunting: total: 5.3% (boys 7.1% girls 3.4%)</v>
      </c>
      <c r="J122" s="47" t="str">
        <f t="shared" si="3"/>
        <v>Moderate stunting total: 25.2% (boys 30.9% girls 19.4%) Severe stunting: total: 4.6% (boys 6.4% girls 2.7%)</v>
      </c>
      <c r="K122" s="47" t="str">
        <f t="shared" si="3"/>
        <v>Moderate stunting total: 24.2% (boys 30.1% girls 18.2%) Severe stunting: total: 3.8% (boys 5.7% girls 1.9%)</v>
      </c>
      <c r="L122" s="47" t="str">
        <f t="shared" si="3"/>
        <v>Moderate stunting total: 23.2% (boys 29.4% girls 17%) Severe stunting: total: 3.1% (boys 5% girls 1.2%)</v>
      </c>
      <c r="M122" s="47" t="str">
        <f t="shared" si="3"/>
        <v>Moderate stunting total: 22.3% (boys 28.7% girls 15.9%) Severe stunting: total: 2.4% (boys 4.3% girls 0.5%)</v>
      </c>
    </row>
    <row r="127" spans="2:23" ht="15.95" thickBot="1">
      <c r="B127" s="136"/>
      <c r="C127" s="136"/>
      <c r="D127" s="136"/>
      <c r="E127" s="137">
        <v>2010</v>
      </c>
      <c r="F127" s="137">
        <v>2015</v>
      </c>
      <c r="G127" s="137">
        <v>2020</v>
      </c>
      <c r="H127" s="138">
        <v>2021</v>
      </c>
      <c r="I127" s="138">
        <v>2022</v>
      </c>
      <c r="J127" s="204">
        <v>2023</v>
      </c>
      <c r="K127" s="204">
        <v>2024</v>
      </c>
      <c r="L127" s="204">
        <v>2025</v>
      </c>
      <c r="M127" s="204">
        <v>2026</v>
      </c>
    </row>
    <row r="128" spans="2:23">
      <c r="B128" s="662" t="s">
        <v>614</v>
      </c>
      <c r="C128" s="665" t="s">
        <v>615</v>
      </c>
      <c r="D128" s="139" t="s">
        <v>616</v>
      </c>
      <c r="E128" s="140">
        <v>50.8</v>
      </c>
      <c r="F128" s="140">
        <v>47.1</v>
      </c>
      <c r="G128" s="140">
        <v>39.799999999999997</v>
      </c>
      <c r="H128" s="141">
        <v>39.299999999999997</v>
      </c>
      <c r="I128" s="142">
        <v>38.200000000000003</v>
      </c>
      <c r="J128" s="205">
        <v>37.1</v>
      </c>
      <c r="K128" s="205">
        <v>36</v>
      </c>
      <c r="L128" s="205">
        <v>34.9</v>
      </c>
      <c r="M128" s="205">
        <v>33.799999999999997</v>
      </c>
      <c r="O128" s="161">
        <f t="shared" ref="O128:O139" si="4">ROUND(E128,1)</f>
        <v>50.8</v>
      </c>
      <c r="P128" s="161">
        <f t="shared" ref="P128:P139" si="5">ROUND(F128,1)</f>
        <v>47.1</v>
      </c>
      <c r="Q128" s="161">
        <f t="shared" ref="Q128:Q139" si="6">ROUND(G128,1)</f>
        <v>39.799999999999997</v>
      </c>
      <c r="R128" s="161">
        <f t="shared" ref="R128:R139" si="7">ROUND(H128,1)</f>
        <v>39.299999999999997</v>
      </c>
      <c r="S128" s="161">
        <f t="shared" ref="S128:S139" si="8">ROUND(I128,1)</f>
        <v>38.200000000000003</v>
      </c>
      <c r="T128" s="161">
        <f t="shared" ref="T128:T139" si="9">ROUND(J128,1)</f>
        <v>37.1</v>
      </c>
      <c r="U128" s="161">
        <f t="shared" ref="U128:U139" si="10">ROUND(K128,1)</f>
        <v>36</v>
      </c>
      <c r="V128" s="161">
        <f t="shared" ref="V128:V139" si="11">ROUND(L128,1)</f>
        <v>34.9</v>
      </c>
      <c r="W128" s="161">
        <f t="shared" ref="W128:W139" si="12">ROUND(M128,1)</f>
        <v>33.799999999999997</v>
      </c>
    </row>
    <row r="129" spans="2:23">
      <c r="B129" s="663"/>
      <c r="C129" s="666"/>
      <c r="D129" t="s">
        <v>617</v>
      </c>
      <c r="E129" s="143">
        <v>43.7</v>
      </c>
      <c r="F129" s="143">
        <v>36.9</v>
      </c>
      <c r="G129" s="143">
        <v>33.6</v>
      </c>
      <c r="H129" s="144">
        <v>32</v>
      </c>
      <c r="I129" s="145">
        <v>31</v>
      </c>
      <c r="J129" s="206">
        <v>30</v>
      </c>
      <c r="K129" s="207">
        <v>29</v>
      </c>
      <c r="L129" s="207">
        <v>28</v>
      </c>
      <c r="M129" s="207">
        <v>27</v>
      </c>
      <c r="O129" s="161">
        <f t="shared" si="4"/>
        <v>43.7</v>
      </c>
      <c r="P129" s="161">
        <f t="shared" si="5"/>
        <v>36.9</v>
      </c>
      <c r="Q129" s="161">
        <f t="shared" si="6"/>
        <v>33.6</v>
      </c>
      <c r="R129" s="161">
        <f t="shared" si="7"/>
        <v>32</v>
      </c>
      <c r="S129" s="161">
        <f t="shared" si="8"/>
        <v>31</v>
      </c>
      <c r="T129" s="161">
        <f t="shared" si="9"/>
        <v>30</v>
      </c>
      <c r="U129" s="161">
        <f t="shared" si="10"/>
        <v>29</v>
      </c>
      <c r="V129" s="161">
        <f t="shared" si="11"/>
        <v>28</v>
      </c>
      <c r="W129" s="161">
        <f t="shared" si="12"/>
        <v>27</v>
      </c>
    </row>
    <row r="130" spans="2:23">
      <c r="B130" s="663"/>
      <c r="C130" s="667"/>
      <c r="D130" s="146" t="s">
        <v>563</v>
      </c>
      <c r="E130" s="147">
        <v>47.2</v>
      </c>
      <c r="F130" s="147">
        <v>42.1</v>
      </c>
      <c r="G130" s="147">
        <v>36.700000000000003</v>
      </c>
      <c r="H130" s="148">
        <v>35.700000000000003</v>
      </c>
      <c r="I130" s="148">
        <v>34.6</v>
      </c>
      <c r="J130" s="208">
        <v>33.6</v>
      </c>
      <c r="K130" s="208">
        <v>32.5</v>
      </c>
      <c r="L130" s="208">
        <v>31.5</v>
      </c>
      <c r="M130" s="208">
        <v>30.4</v>
      </c>
      <c r="O130" s="161">
        <f t="shared" si="4"/>
        <v>47.2</v>
      </c>
      <c r="P130" s="161">
        <f t="shared" si="5"/>
        <v>42.1</v>
      </c>
      <c r="Q130" s="161">
        <f t="shared" si="6"/>
        <v>36.700000000000003</v>
      </c>
      <c r="R130" s="161">
        <f t="shared" si="7"/>
        <v>35.700000000000003</v>
      </c>
      <c r="S130" s="161">
        <f t="shared" si="8"/>
        <v>34.6</v>
      </c>
      <c r="T130" s="161">
        <f t="shared" si="9"/>
        <v>33.6</v>
      </c>
      <c r="U130" s="161">
        <f t="shared" si="10"/>
        <v>32.5</v>
      </c>
      <c r="V130" s="161">
        <f t="shared" si="11"/>
        <v>31.5</v>
      </c>
      <c r="W130" s="161">
        <f t="shared" si="12"/>
        <v>30.4</v>
      </c>
    </row>
    <row r="131" spans="2:23">
      <c r="B131" s="663"/>
      <c r="C131" s="666" t="s">
        <v>618</v>
      </c>
      <c r="D131" t="s">
        <v>616</v>
      </c>
      <c r="E131" s="149">
        <v>21.5</v>
      </c>
      <c r="F131" s="149">
        <v>18.7</v>
      </c>
      <c r="G131" s="149">
        <v>12.6</v>
      </c>
      <c r="H131" s="150">
        <v>12.3</v>
      </c>
      <c r="I131" s="150">
        <v>11.4</v>
      </c>
      <c r="J131" s="209">
        <v>10.5</v>
      </c>
      <c r="K131" s="209">
        <v>9.6</v>
      </c>
      <c r="L131" s="209">
        <v>8.6999999999999993</v>
      </c>
      <c r="M131" s="209">
        <v>7.8</v>
      </c>
      <c r="O131" s="161">
        <f t="shared" si="4"/>
        <v>21.5</v>
      </c>
      <c r="P131" s="161">
        <f t="shared" si="5"/>
        <v>18.7</v>
      </c>
      <c r="Q131" s="161">
        <f t="shared" si="6"/>
        <v>12.6</v>
      </c>
      <c r="R131" s="161">
        <f t="shared" si="7"/>
        <v>12.3</v>
      </c>
      <c r="S131" s="161">
        <f t="shared" si="8"/>
        <v>11.4</v>
      </c>
      <c r="T131" s="161">
        <f t="shared" si="9"/>
        <v>10.5</v>
      </c>
      <c r="U131" s="161">
        <f t="shared" si="10"/>
        <v>9.6</v>
      </c>
      <c r="V131" s="161">
        <f t="shared" si="11"/>
        <v>8.6999999999999993</v>
      </c>
      <c r="W131" s="161">
        <f t="shared" si="12"/>
        <v>7.8</v>
      </c>
    </row>
    <row r="132" spans="2:23">
      <c r="B132" s="663"/>
      <c r="C132" s="666"/>
      <c r="D132" t="s">
        <v>617</v>
      </c>
      <c r="E132" s="149">
        <v>15.6</v>
      </c>
      <c r="F132" s="149">
        <v>13.6</v>
      </c>
      <c r="G132" s="149">
        <v>9.4</v>
      </c>
      <c r="H132" s="150">
        <v>9.1</v>
      </c>
      <c r="I132" s="150">
        <v>8.5</v>
      </c>
      <c r="J132" s="209">
        <v>7.9</v>
      </c>
      <c r="K132" s="209">
        <v>7.2</v>
      </c>
      <c r="L132" s="209">
        <v>6.6</v>
      </c>
      <c r="M132" s="209">
        <v>6</v>
      </c>
      <c r="O132" s="161">
        <f t="shared" si="4"/>
        <v>15.6</v>
      </c>
      <c r="P132" s="161">
        <f t="shared" si="5"/>
        <v>13.6</v>
      </c>
      <c r="Q132" s="161">
        <f t="shared" si="6"/>
        <v>9.4</v>
      </c>
      <c r="R132" s="161">
        <f t="shared" si="7"/>
        <v>9.1</v>
      </c>
      <c r="S132" s="161">
        <f t="shared" si="8"/>
        <v>8.5</v>
      </c>
      <c r="T132" s="161">
        <f t="shared" si="9"/>
        <v>7.9</v>
      </c>
      <c r="U132" s="161">
        <f t="shared" si="10"/>
        <v>7.2</v>
      </c>
      <c r="V132" s="161">
        <f t="shared" si="11"/>
        <v>6.6</v>
      </c>
      <c r="W132" s="161">
        <f t="shared" si="12"/>
        <v>6</v>
      </c>
    </row>
    <row r="133" spans="2:23" ht="12.95" thickBot="1">
      <c r="B133" s="664"/>
      <c r="C133" s="668"/>
      <c r="D133" s="136" t="s">
        <v>563</v>
      </c>
      <c r="E133" s="151">
        <v>18.5</v>
      </c>
      <c r="F133" s="151">
        <v>16.2</v>
      </c>
      <c r="G133" s="151">
        <v>11</v>
      </c>
      <c r="H133" s="152">
        <v>10.7</v>
      </c>
      <c r="I133" s="152">
        <v>10</v>
      </c>
      <c r="J133" s="210">
        <v>9.1999999999999993</v>
      </c>
      <c r="K133" s="210">
        <v>8.4</v>
      </c>
      <c r="L133" s="210">
        <v>7.7</v>
      </c>
      <c r="M133" s="210">
        <v>6.9</v>
      </c>
      <c r="O133" s="161">
        <f t="shared" si="4"/>
        <v>18.5</v>
      </c>
      <c r="P133" s="161">
        <f t="shared" si="5"/>
        <v>16.2</v>
      </c>
      <c r="Q133" s="161">
        <f t="shared" si="6"/>
        <v>11</v>
      </c>
      <c r="R133" s="161">
        <f t="shared" si="7"/>
        <v>10.7</v>
      </c>
      <c r="S133" s="161">
        <f t="shared" si="8"/>
        <v>10</v>
      </c>
      <c r="T133" s="161">
        <f t="shared" si="9"/>
        <v>9.1999999999999993</v>
      </c>
      <c r="U133" s="161">
        <f t="shared" si="10"/>
        <v>8.4</v>
      </c>
      <c r="V133" s="161">
        <f t="shared" si="11"/>
        <v>7.7</v>
      </c>
      <c r="W133" s="161">
        <f t="shared" si="12"/>
        <v>6.9</v>
      </c>
    </row>
    <row r="134" spans="2:23">
      <c r="B134" s="662" t="s">
        <v>619</v>
      </c>
      <c r="C134" s="665" t="s">
        <v>615</v>
      </c>
      <c r="D134" s="139" t="s">
        <v>616</v>
      </c>
      <c r="E134" s="153">
        <v>40.6</v>
      </c>
      <c r="F134" s="143">
        <v>36.299999999999997</v>
      </c>
      <c r="G134" s="143">
        <v>33.299999999999997</v>
      </c>
      <c r="H134" s="144">
        <v>32.299999999999997</v>
      </c>
      <c r="I134" s="145">
        <v>31.6</v>
      </c>
      <c r="J134" s="206">
        <v>30.9</v>
      </c>
      <c r="K134" s="207">
        <v>30.1</v>
      </c>
      <c r="L134" s="207">
        <v>29.4</v>
      </c>
      <c r="M134" s="207">
        <v>28.7</v>
      </c>
      <c r="O134" s="161">
        <f t="shared" si="4"/>
        <v>40.6</v>
      </c>
      <c r="P134" s="161">
        <f t="shared" si="5"/>
        <v>36.299999999999997</v>
      </c>
      <c r="Q134" s="161">
        <f t="shared" si="6"/>
        <v>33.299999999999997</v>
      </c>
      <c r="R134" s="161">
        <f t="shared" si="7"/>
        <v>32.299999999999997</v>
      </c>
      <c r="S134" s="161">
        <f t="shared" si="8"/>
        <v>31.6</v>
      </c>
      <c r="T134" s="161">
        <f t="shared" si="9"/>
        <v>30.9</v>
      </c>
      <c r="U134" s="161">
        <f t="shared" si="10"/>
        <v>30.1</v>
      </c>
      <c r="V134" s="161">
        <f t="shared" si="11"/>
        <v>29.4</v>
      </c>
      <c r="W134" s="161">
        <f t="shared" si="12"/>
        <v>28.7</v>
      </c>
    </row>
    <row r="135" spans="2:23">
      <c r="B135" s="663"/>
      <c r="C135" s="666"/>
      <c r="D135" t="s">
        <v>617</v>
      </c>
      <c r="E135" s="143">
        <v>35.200000000000003</v>
      </c>
      <c r="F135" s="143">
        <v>28</v>
      </c>
      <c r="G135" s="143">
        <v>23.4</v>
      </c>
      <c r="H135" s="144">
        <v>21.8</v>
      </c>
      <c r="I135" s="145">
        <v>20.6</v>
      </c>
      <c r="J135" s="206">
        <v>19.399999999999999</v>
      </c>
      <c r="K135" s="207">
        <v>18.2</v>
      </c>
      <c r="L135" s="207">
        <v>17</v>
      </c>
      <c r="M135" s="207">
        <v>15.9</v>
      </c>
      <c r="O135" s="161">
        <f t="shared" si="4"/>
        <v>35.200000000000003</v>
      </c>
      <c r="P135" s="161">
        <f t="shared" si="5"/>
        <v>28</v>
      </c>
      <c r="Q135" s="161">
        <f t="shared" si="6"/>
        <v>23.4</v>
      </c>
      <c r="R135" s="161">
        <f t="shared" si="7"/>
        <v>21.8</v>
      </c>
      <c r="S135" s="161">
        <f t="shared" si="8"/>
        <v>20.6</v>
      </c>
      <c r="T135" s="161">
        <f t="shared" si="9"/>
        <v>19.399999999999999</v>
      </c>
      <c r="U135" s="161">
        <f t="shared" si="10"/>
        <v>18.2</v>
      </c>
      <c r="V135" s="161">
        <f t="shared" si="11"/>
        <v>17</v>
      </c>
      <c r="W135" s="161">
        <f t="shared" si="12"/>
        <v>15.9</v>
      </c>
    </row>
    <row r="136" spans="2:23">
      <c r="B136" s="663"/>
      <c r="C136" s="667"/>
      <c r="D136" s="146" t="s">
        <v>563</v>
      </c>
      <c r="E136" s="154">
        <v>38</v>
      </c>
      <c r="F136" s="154">
        <v>32.1</v>
      </c>
      <c r="G136" s="154">
        <v>28.4</v>
      </c>
      <c r="H136" s="148">
        <v>27.1</v>
      </c>
      <c r="I136" s="155">
        <v>26.1</v>
      </c>
      <c r="J136" s="211">
        <v>25.2</v>
      </c>
      <c r="K136" s="208">
        <v>24.2</v>
      </c>
      <c r="L136" s="208">
        <v>23.2</v>
      </c>
      <c r="M136" s="208">
        <v>22.3</v>
      </c>
      <c r="O136" s="161">
        <f t="shared" si="4"/>
        <v>38</v>
      </c>
      <c r="P136" s="161">
        <f t="shared" si="5"/>
        <v>32.1</v>
      </c>
      <c r="Q136" s="161">
        <f t="shared" si="6"/>
        <v>28.4</v>
      </c>
      <c r="R136" s="161">
        <f t="shared" si="7"/>
        <v>27.1</v>
      </c>
      <c r="S136" s="161">
        <f t="shared" si="8"/>
        <v>26.1</v>
      </c>
      <c r="T136" s="161">
        <f t="shared" si="9"/>
        <v>25.2</v>
      </c>
      <c r="U136" s="161">
        <f t="shared" si="10"/>
        <v>24.2</v>
      </c>
      <c r="V136" s="161">
        <f t="shared" si="11"/>
        <v>23.2</v>
      </c>
      <c r="W136" s="161">
        <f t="shared" si="12"/>
        <v>22.3</v>
      </c>
    </row>
    <row r="137" spans="2:23">
      <c r="B137" s="663"/>
      <c r="C137" s="666" t="s">
        <v>618</v>
      </c>
      <c r="D137" t="s">
        <v>616</v>
      </c>
      <c r="E137" s="143">
        <v>15.8</v>
      </c>
      <c r="F137" s="143">
        <v>11.6</v>
      </c>
      <c r="G137" s="143">
        <v>8.8000000000000007</v>
      </c>
      <c r="H137" s="144">
        <v>7.8</v>
      </c>
      <c r="I137" s="145">
        <v>7.1</v>
      </c>
      <c r="J137" s="206">
        <v>6.4</v>
      </c>
      <c r="K137" s="207">
        <v>5.7</v>
      </c>
      <c r="L137" s="207">
        <v>5</v>
      </c>
      <c r="M137" s="207">
        <v>4.3</v>
      </c>
      <c r="O137" s="161">
        <f t="shared" si="4"/>
        <v>15.8</v>
      </c>
      <c r="P137" s="161">
        <f t="shared" si="5"/>
        <v>11.6</v>
      </c>
      <c r="Q137" s="161">
        <f t="shared" si="6"/>
        <v>8.8000000000000007</v>
      </c>
      <c r="R137" s="161">
        <f t="shared" si="7"/>
        <v>7.8</v>
      </c>
      <c r="S137" s="161">
        <f t="shared" si="8"/>
        <v>7.1</v>
      </c>
      <c r="T137" s="161">
        <f t="shared" si="9"/>
        <v>6.4</v>
      </c>
      <c r="U137" s="161">
        <f t="shared" si="10"/>
        <v>5.7</v>
      </c>
      <c r="V137" s="161">
        <f t="shared" si="11"/>
        <v>5</v>
      </c>
      <c r="W137" s="161">
        <f t="shared" si="12"/>
        <v>4.3</v>
      </c>
    </row>
    <row r="138" spans="2:23">
      <c r="B138" s="663"/>
      <c r="C138" s="666"/>
      <c r="D138" t="s">
        <v>617</v>
      </c>
      <c r="E138" s="143">
        <v>12.3</v>
      </c>
      <c r="F138" s="143">
        <v>8.3000000000000007</v>
      </c>
      <c r="G138" s="143">
        <v>5</v>
      </c>
      <c r="H138" s="144">
        <v>4.0999999999999996</v>
      </c>
      <c r="I138" s="145">
        <v>3.4</v>
      </c>
      <c r="J138" s="206">
        <v>2.7</v>
      </c>
      <c r="K138" s="207">
        <v>1.9</v>
      </c>
      <c r="L138" s="207">
        <v>1.2</v>
      </c>
      <c r="M138" s="207">
        <v>0.5</v>
      </c>
      <c r="O138" s="161">
        <f t="shared" si="4"/>
        <v>12.3</v>
      </c>
      <c r="P138" s="161">
        <f t="shared" si="5"/>
        <v>8.3000000000000007</v>
      </c>
      <c r="Q138" s="161">
        <f t="shared" si="6"/>
        <v>5</v>
      </c>
      <c r="R138" s="161">
        <f t="shared" si="7"/>
        <v>4.0999999999999996</v>
      </c>
      <c r="S138" s="161">
        <f t="shared" si="8"/>
        <v>3.4</v>
      </c>
      <c r="T138" s="161">
        <f t="shared" si="9"/>
        <v>2.7</v>
      </c>
      <c r="U138" s="161">
        <f t="shared" si="10"/>
        <v>1.9</v>
      </c>
      <c r="V138" s="161">
        <f t="shared" si="11"/>
        <v>1.2</v>
      </c>
      <c r="W138" s="161">
        <f t="shared" si="12"/>
        <v>0.5</v>
      </c>
    </row>
    <row r="139" spans="2:23" ht="12.95" thickBot="1">
      <c r="B139" s="664"/>
      <c r="C139" s="666"/>
      <c r="D139" s="136" t="s">
        <v>563</v>
      </c>
      <c r="E139" s="156">
        <v>14.1</v>
      </c>
      <c r="F139" s="156">
        <v>9.9</v>
      </c>
      <c r="G139" s="156">
        <v>6.9</v>
      </c>
      <c r="H139" s="157">
        <v>6</v>
      </c>
      <c r="I139" s="158">
        <v>5.3</v>
      </c>
      <c r="J139" s="212">
        <v>4.5999999999999996</v>
      </c>
      <c r="K139" s="213">
        <v>3.8</v>
      </c>
      <c r="L139" s="213">
        <v>3.1</v>
      </c>
      <c r="M139" s="213">
        <v>2.4</v>
      </c>
      <c r="O139" s="161">
        <f t="shared" si="4"/>
        <v>14.1</v>
      </c>
      <c r="P139" s="161">
        <f t="shared" si="5"/>
        <v>9.9</v>
      </c>
      <c r="Q139" s="161">
        <f t="shared" si="6"/>
        <v>6.9</v>
      </c>
      <c r="R139" s="161">
        <f t="shared" si="7"/>
        <v>6</v>
      </c>
      <c r="S139" s="161">
        <f t="shared" si="8"/>
        <v>5.3</v>
      </c>
      <c r="T139" s="161">
        <f t="shared" si="9"/>
        <v>4.5999999999999996</v>
      </c>
      <c r="U139" s="161">
        <f t="shared" si="10"/>
        <v>3.8</v>
      </c>
      <c r="V139" s="161">
        <f t="shared" si="11"/>
        <v>3.1</v>
      </c>
      <c r="W139" s="161">
        <f t="shared" si="12"/>
        <v>2.4</v>
      </c>
    </row>
    <row r="140" spans="2:23">
      <c r="B140" s="663" t="s">
        <v>620</v>
      </c>
      <c r="C140" s="665" t="s">
        <v>615</v>
      </c>
      <c r="D140" s="139" t="s">
        <v>616</v>
      </c>
      <c r="E140" s="153">
        <v>46.8</v>
      </c>
      <c r="F140" s="140">
        <v>42.4</v>
      </c>
      <c r="G140" s="140">
        <v>36.9</v>
      </c>
      <c r="H140" s="141">
        <v>36.093333333333248</v>
      </c>
      <c r="I140" s="141">
        <v>35.103333333333467</v>
      </c>
      <c r="J140" s="205">
        <v>34.11333333333323</v>
      </c>
      <c r="K140" s="205">
        <v>33.123333333333221</v>
      </c>
      <c r="L140" s="205">
        <v>32.133333333333439</v>
      </c>
      <c r="M140" s="205">
        <v>31.143333333333203</v>
      </c>
    </row>
    <row r="141" spans="2:23">
      <c r="B141" s="663"/>
      <c r="C141" s="666"/>
      <c r="D141" t="s">
        <v>617</v>
      </c>
      <c r="E141" s="159">
        <v>40.44</v>
      </c>
      <c r="F141" s="159">
        <v>33</v>
      </c>
      <c r="G141" s="159">
        <v>29.2</v>
      </c>
      <c r="H141" s="144">
        <v>27.469333333332997</v>
      </c>
      <c r="I141" s="144">
        <v>26.345333333333656</v>
      </c>
      <c r="J141" s="207">
        <v>25.22133333333295</v>
      </c>
      <c r="K141" s="207">
        <v>24.097333333333154</v>
      </c>
      <c r="L141" s="207">
        <v>22.973333333333358</v>
      </c>
      <c r="M141" s="207">
        <v>21.849333333333107</v>
      </c>
    </row>
    <row r="142" spans="2:23">
      <c r="B142" s="663"/>
      <c r="C142" s="667"/>
      <c r="D142" s="146" t="s">
        <v>563</v>
      </c>
      <c r="E142" s="147">
        <v>43.6</v>
      </c>
      <c r="F142" s="147">
        <v>37.729999999999997</v>
      </c>
      <c r="G142" s="147">
        <v>33</v>
      </c>
      <c r="H142" s="148">
        <v>31.75</v>
      </c>
      <c r="I142" s="148">
        <v>30.690000000000055</v>
      </c>
      <c r="J142" s="208">
        <v>29.629999999999654</v>
      </c>
      <c r="K142" s="208">
        <v>28.569999999999709</v>
      </c>
      <c r="L142" s="208">
        <v>27.509999999999764</v>
      </c>
      <c r="M142" s="208">
        <v>26.450000000000273</v>
      </c>
    </row>
    <row r="143" spans="2:23">
      <c r="B143" s="663"/>
      <c r="C143" s="666" t="s">
        <v>618</v>
      </c>
      <c r="D143" t="s">
        <v>616</v>
      </c>
      <c r="E143" s="143">
        <v>19.239999999999998</v>
      </c>
      <c r="F143" s="143">
        <v>15.6</v>
      </c>
      <c r="G143" s="143">
        <v>10.92</v>
      </c>
      <c r="H143" s="144">
        <v>10.261333333333369</v>
      </c>
      <c r="I143" s="145">
        <v>9.4293333333332612</v>
      </c>
      <c r="J143" s="206">
        <v>8.5973333333331539</v>
      </c>
      <c r="K143" s="207">
        <v>7.7653333333330465</v>
      </c>
      <c r="L143" s="207">
        <v>6.9333333333331666</v>
      </c>
      <c r="M143" s="207">
        <v>6.1013333333330593</v>
      </c>
    </row>
    <row r="144" spans="2:23">
      <c r="B144" s="663"/>
      <c r="C144" s="666"/>
      <c r="D144" t="s">
        <v>617</v>
      </c>
      <c r="E144" s="143">
        <v>14.36</v>
      </c>
      <c r="F144" s="159">
        <v>11.2</v>
      </c>
      <c r="G144" s="159">
        <v>7.48</v>
      </c>
      <c r="H144" s="144">
        <v>6.8853333333333921</v>
      </c>
      <c r="I144" s="144">
        <v>6.1973333333335177</v>
      </c>
      <c r="J144" s="207">
        <v>5.5093333333334158</v>
      </c>
      <c r="K144" s="207">
        <v>4.8213333333333139</v>
      </c>
      <c r="L144" s="207">
        <v>4.1333333333334394</v>
      </c>
      <c r="M144" s="207">
        <v>3.445333333333565</v>
      </c>
    </row>
    <row r="145" spans="2:13" ht="12.95" thickBot="1">
      <c r="B145" s="664"/>
      <c r="C145" s="668"/>
      <c r="D145" s="136" t="s">
        <v>563</v>
      </c>
      <c r="E145" s="160">
        <v>16.809999999999999</v>
      </c>
      <c r="F145" s="160">
        <v>13.45</v>
      </c>
      <c r="G145" s="160">
        <v>9.1999999999999993</v>
      </c>
      <c r="H145" s="157">
        <v>8.5873333333333903</v>
      </c>
      <c r="I145" s="157">
        <v>7.8263333333331957</v>
      </c>
      <c r="J145" s="213">
        <v>7.0653333333332284</v>
      </c>
      <c r="K145" s="213">
        <v>6.3043333333332612</v>
      </c>
      <c r="L145" s="213">
        <v>5.5433333333332939</v>
      </c>
      <c r="M145" s="213">
        <v>4.7823333333333267</v>
      </c>
    </row>
    <row r="148" spans="2:13" ht="12.95" thickBot="1"/>
    <row r="149" spans="2:13" ht="225.6" thickBot="1">
      <c r="I149" s="111" t="str">
        <f>CONCATENATE("Climate Sensitive Public Works "&amp;G45," HHs ("&amp;H45," FHHHs and "&amp;I45," MHHHs); Expanded Public Works "&amp;G46," HHs ("&amp;H46," FHHHs and "&amp;I46," MHHHs); Expanded Direct Support "&amp;G47," HHs ("&amp;H47," FHHHs and "&amp;I47," MHHHs); NSDS "&amp;G48," beneficiaries reached ("&amp;G50," children&lt;2years "&amp;G51," pregnant women)")</f>
        <v>Climate Sensitive Public Works 5538 HHs (2547 FHHHs and 2991 MHHHs); Expanded Public Works 13851 HHs (9785 FHHHs and 4066 MHHHs); Expanded Direct Support 15791 HHs (8420 FHHHs and 7371 MHHHs); NSDS 51345 beneficiaries reached (36263 children&lt;2years 15082 pregnant women)</v>
      </c>
      <c r="K149" s="214" t="str">
        <f>CONCATENATE("Climate Sensitive Public Works supported "&amp;G45,"  beneficiaries ("&amp;H45," FHHH "&amp;I45," MHHH) on 34 climate sensitive projects in 34 Sectors.")</f>
        <v>Climate Sensitive Public Works supported 5538  beneficiaries (2547 FHHH 2991 MHHH) on 34 climate sensitive projects in 34 Sectors.</v>
      </c>
      <c r="M149" s="214" t="s">
        <v>621</v>
      </c>
    </row>
  </sheetData>
  <mergeCells count="20">
    <mergeCell ref="B140:B145"/>
    <mergeCell ref="C140:C142"/>
    <mergeCell ref="C143:C145"/>
    <mergeCell ref="O62:R62"/>
    <mergeCell ref="D62:G62"/>
    <mergeCell ref="D92:J92"/>
    <mergeCell ref="B128:B133"/>
    <mergeCell ref="C128:C130"/>
    <mergeCell ref="C131:C133"/>
    <mergeCell ref="J62:M62"/>
    <mergeCell ref="E8:F8"/>
    <mergeCell ref="G8:I8"/>
    <mergeCell ref="B134:B139"/>
    <mergeCell ref="C134:C136"/>
    <mergeCell ref="C137:C139"/>
    <mergeCell ref="T62:W62"/>
    <mergeCell ref="D43:F43"/>
    <mergeCell ref="G43:I43"/>
    <mergeCell ref="M43:M44"/>
    <mergeCell ref="K43:K44"/>
  </mergeCells>
  <pageMargins left="0.7" right="0.7" top="0.75" bottom="0.75" header="0.3" footer="0.3"/>
  <pageSetup paperSize="9" orientation="portrait" horizontalDpi="4294967295" verticalDpi="4294967295" r:id="rId1"/>
  <headerFooter>
    <oddHeader>&amp;L&amp;"Calibri"&amp;10&amp;K000000 OFFICIAL&amp;1#_x000D_</oddHeader>
    <oddFooter>&amp;L_x000D_&amp;1#&amp;"Calibri"&amp;10&amp;K000000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9982-5E25-4E69-9A69-9D929262BDD8}">
  <dimension ref="C2:K66"/>
  <sheetViews>
    <sheetView topLeftCell="B1" workbookViewId="0">
      <selection activeCell="F30" sqref="F30"/>
    </sheetView>
  </sheetViews>
  <sheetFormatPr defaultRowHeight="12.6"/>
  <cols>
    <col min="3" max="3" width="21.5703125" customWidth="1"/>
    <col min="4" max="5" width="12.7109375" customWidth="1"/>
    <col min="6" max="6" width="17" customWidth="1"/>
    <col min="7" max="9" width="18" customWidth="1"/>
    <col min="10" max="10" width="12.7109375" customWidth="1"/>
    <col min="11" max="11" width="17.7109375" customWidth="1"/>
  </cols>
  <sheetData>
    <row r="2" spans="3:11" ht="24.95">
      <c r="C2" s="219" t="s">
        <v>622</v>
      </c>
    </row>
    <row r="3" spans="3:11" ht="12.95">
      <c r="C3" s="216"/>
    </row>
    <row r="4" spans="3:11" ht="12.95">
      <c r="D4" s="115" t="s">
        <v>623</v>
      </c>
      <c r="E4" s="115" t="s">
        <v>624</v>
      </c>
      <c r="F4" s="115" t="s">
        <v>545</v>
      </c>
      <c r="G4" s="115" t="s">
        <v>546</v>
      </c>
      <c r="H4" s="115" t="s">
        <v>547</v>
      </c>
      <c r="I4" s="115" t="s">
        <v>548</v>
      </c>
    </row>
    <row r="5" spans="3:11" ht="12.95" thickBot="1"/>
    <row r="6" spans="3:11">
      <c r="C6" s="221" t="s">
        <v>558</v>
      </c>
      <c r="D6" s="222">
        <f t="shared" ref="D6:I6" si="0">+D46</f>
        <v>1797305</v>
      </c>
      <c r="E6" s="222">
        <f t="shared" si="0"/>
        <v>629133</v>
      </c>
      <c r="F6" s="222">
        <f t="shared" si="0"/>
        <v>1700000</v>
      </c>
      <c r="G6" s="222">
        <f t="shared" si="0"/>
        <v>560250</v>
      </c>
      <c r="H6" s="222">
        <f t="shared" si="0"/>
        <v>500000</v>
      </c>
      <c r="I6" s="222">
        <f t="shared" si="0"/>
        <v>300000</v>
      </c>
      <c r="J6" s="223"/>
    </row>
    <row r="7" spans="3:11">
      <c r="C7" s="224" t="s">
        <v>625</v>
      </c>
      <c r="D7" s="175">
        <f t="shared" ref="D7:I7" si="1">+D43</f>
        <v>2501179</v>
      </c>
      <c r="E7" s="175">
        <f t="shared" si="1"/>
        <v>1689237</v>
      </c>
      <c r="F7" s="175">
        <f t="shared" si="1"/>
        <v>2000000</v>
      </c>
      <c r="G7" s="175">
        <f t="shared" si="1"/>
        <v>1200000</v>
      </c>
      <c r="H7" s="175">
        <f t="shared" si="1"/>
        <v>510250</v>
      </c>
      <c r="I7" s="175">
        <f t="shared" si="1"/>
        <v>0</v>
      </c>
      <c r="J7" s="225">
        <v>0</v>
      </c>
    </row>
    <row r="8" spans="3:11">
      <c r="C8" s="224" t="s">
        <v>580</v>
      </c>
      <c r="D8" s="175">
        <f t="shared" ref="D8:I8" si="2">+D49</f>
        <v>2531198</v>
      </c>
      <c r="E8" s="175">
        <f t="shared" si="2"/>
        <v>350000</v>
      </c>
      <c r="F8" s="175">
        <f t="shared" si="2"/>
        <v>500000</v>
      </c>
      <c r="G8" s="175">
        <f t="shared" si="2"/>
        <v>0</v>
      </c>
      <c r="H8" s="175">
        <f t="shared" si="2"/>
        <v>0</v>
      </c>
      <c r="I8" s="175">
        <f t="shared" si="2"/>
        <v>0</v>
      </c>
      <c r="J8" s="225"/>
    </row>
    <row r="9" spans="3:11">
      <c r="C9" s="224" t="s">
        <v>24</v>
      </c>
      <c r="D9" s="175">
        <f t="shared" ref="D9:I9" si="3">+D40</f>
        <v>0</v>
      </c>
      <c r="E9" s="175">
        <f t="shared" si="3"/>
        <v>974174</v>
      </c>
      <c r="F9" s="175">
        <f t="shared" si="3"/>
        <v>4500000</v>
      </c>
      <c r="G9" s="175">
        <f t="shared" si="3"/>
        <v>1850000</v>
      </c>
      <c r="H9" s="175">
        <f t="shared" si="3"/>
        <v>1800000</v>
      </c>
      <c r="I9" s="175">
        <f t="shared" si="3"/>
        <v>1800000</v>
      </c>
      <c r="J9" s="225">
        <v>2000000</v>
      </c>
    </row>
    <row r="10" spans="3:11">
      <c r="C10" s="224" t="s">
        <v>29</v>
      </c>
      <c r="D10" s="175">
        <f t="shared" ref="D10:I10" si="4">+D52</f>
        <v>263666</v>
      </c>
      <c r="E10" s="175">
        <f t="shared" si="4"/>
        <v>1970490</v>
      </c>
      <c r="F10" s="175">
        <f t="shared" si="4"/>
        <v>844000</v>
      </c>
      <c r="G10" s="175">
        <f t="shared" si="4"/>
        <v>2300000</v>
      </c>
      <c r="H10" s="175">
        <f t="shared" si="4"/>
        <v>800000</v>
      </c>
      <c r="I10" s="175">
        <f t="shared" si="4"/>
        <v>558200</v>
      </c>
      <c r="J10" s="225">
        <v>400000</v>
      </c>
    </row>
    <row r="11" spans="3:11" ht="12.95" thickBot="1">
      <c r="C11" s="226" t="s">
        <v>586</v>
      </c>
      <c r="D11" s="227">
        <f t="shared" ref="D11:I11" si="5">+D55</f>
        <v>0</v>
      </c>
      <c r="E11" s="227">
        <f t="shared" si="5"/>
        <v>0</v>
      </c>
      <c r="F11" s="227">
        <f t="shared" si="5"/>
        <v>107700</v>
      </c>
      <c r="G11" s="227">
        <f t="shared" si="5"/>
        <v>189750</v>
      </c>
      <c r="H11" s="227">
        <f t="shared" si="5"/>
        <v>189750</v>
      </c>
      <c r="I11" s="227">
        <f t="shared" si="5"/>
        <v>183718</v>
      </c>
      <c r="J11" s="228"/>
    </row>
    <row r="12" spans="3:11">
      <c r="D12" s="175">
        <f>SUM(D6:D11)</f>
        <v>7093348</v>
      </c>
      <c r="E12" s="175">
        <f t="shared" ref="E12:J12" si="6">SUM(E6:E11)</f>
        <v>5613034</v>
      </c>
      <c r="F12" s="175">
        <f t="shared" si="6"/>
        <v>9651700</v>
      </c>
      <c r="G12" s="175">
        <f t="shared" si="6"/>
        <v>6100000</v>
      </c>
      <c r="H12" s="175">
        <f t="shared" si="6"/>
        <v>3800000</v>
      </c>
      <c r="I12" s="175">
        <f t="shared" si="6"/>
        <v>2841918</v>
      </c>
      <c r="J12" s="175">
        <f t="shared" si="6"/>
        <v>2400000</v>
      </c>
    </row>
    <row r="13" spans="3:11">
      <c r="D13" s="175">
        <f t="shared" ref="D13:J13" si="7">+D12-(D14+D15)</f>
        <v>0</v>
      </c>
      <c r="E13" s="175">
        <f t="shared" si="7"/>
        <v>0</v>
      </c>
      <c r="F13" s="175">
        <f t="shared" si="7"/>
        <v>0</v>
      </c>
      <c r="G13" s="175">
        <f t="shared" si="7"/>
        <v>0</v>
      </c>
      <c r="H13" s="175">
        <f t="shared" si="7"/>
        <v>0</v>
      </c>
      <c r="I13" s="175">
        <f t="shared" si="7"/>
        <v>0</v>
      </c>
      <c r="J13" s="175">
        <f t="shared" si="7"/>
        <v>0</v>
      </c>
    </row>
    <row r="14" spans="3:11" ht="12.95">
      <c r="C14" s="59" t="s">
        <v>626</v>
      </c>
      <c r="D14" s="175">
        <v>7093348</v>
      </c>
      <c r="E14" s="175">
        <v>5613034</v>
      </c>
      <c r="F14" s="175">
        <v>5560000</v>
      </c>
      <c r="G14" s="175">
        <v>4200000</v>
      </c>
      <c r="H14" s="175">
        <v>1850000</v>
      </c>
      <c r="I14" s="175">
        <v>601918</v>
      </c>
      <c r="K14" s="220">
        <f>SUM(D14:J14)</f>
        <v>24918300</v>
      </c>
    </row>
    <row r="15" spans="3:11" ht="12.95">
      <c r="C15" s="59" t="s">
        <v>627</v>
      </c>
      <c r="D15" s="175">
        <v>0</v>
      </c>
      <c r="E15" s="175">
        <v>0</v>
      </c>
      <c r="F15" s="175">
        <v>4091700</v>
      </c>
      <c r="G15" s="175">
        <v>1900000</v>
      </c>
      <c r="H15" s="175">
        <v>1950000</v>
      </c>
      <c r="I15" s="175">
        <v>2240000</v>
      </c>
      <c r="J15" s="175">
        <v>2400000</v>
      </c>
      <c r="K15" s="220">
        <f>SUM(D15:J15)</f>
        <v>12581700</v>
      </c>
    </row>
    <row r="16" spans="3:11">
      <c r="D16" s="175"/>
      <c r="E16" s="175"/>
      <c r="F16" s="175"/>
      <c r="G16" s="175"/>
      <c r="H16" s="175"/>
      <c r="I16" s="175"/>
    </row>
    <row r="17" spans="3:11">
      <c r="C17" s="59" t="s">
        <v>626</v>
      </c>
      <c r="D17" s="175">
        <f t="shared" ref="D17:J17" si="8">+D36+D39</f>
        <v>7093348</v>
      </c>
      <c r="E17" s="175">
        <f t="shared" si="8"/>
        <v>5613034</v>
      </c>
      <c r="F17" s="175">
        <f t="shared" si="8"/>
        <v>9651700</v>
      </c>
      <c r="G17" s="175">
        <f t="shared" si="8"/>
        <v>6100000</v>
      </c>
      <c r="H17" s="175">
        <f t="shared" si="8"/>
        <v>3800000</v>
      </c>
      <c r="I17" s="175">
        <f t="shared" si="8"/>
        <v>2841918</v>
      </c>
      <c r="J17" s="175">
        <f t="shared" si="8"/>
        <v>2400000</v>
      </c>
    </row>
    <row r="18" spans="3:11">
      <c r="D18" s="197">
        <f>+D12-D17</f>
        <v>0</v>
      </c>
      <c r="E18" s="197">
        <f t="shared" ref="E18:J18" si="9">+E12-E17</f>
        <v>0</v>
      </c>
      <c r="F18" s="197">
        <f t="shared" si="9"/>
        <v>0</v>
      </c>
      <c r="G18" s="197">
        <f t="shared" si="9"/>
        <v>0</v>
      </c>
      <c r="H18" s="197">
        <f t="shared" si="9"/>
        <v>0</v>
      </c>
      <c r="I18" s="197">
        <f t="shared" si="9"/>
        <v>0</v>
      </c>
      <c r="J18" s="197">
        <f t="shared" si="9"/>
        <v>0</v>
      </c>
    </row>
    <row r="19" spans="3:11">
      <c r="D19" s="197"/>
      <c r="E19" s="197"/>
      <c r="F19" s="197"/>
      <c r="G19" s="197"/>
      <c r="H19" s="197"/>
      <c r="I19" s="197"/>
    </row>
    <row r="20" spans="3:11">
      <c r="D20" s="197"/>
      <c r="E20" s="197"/>
      <c r="F20" s="197"/>
      <c r="G20" s="197"/>
      <c r="H20" s="197"/>
      <c r="I20" s="197"/>
    </row>
    <row r="21" spans="3:11" ht="24.95">
      <c r="C21" s="219" t="s">
        <v>628</v>
      </c>
    </row>
    <row r="22" spans="3:11" ht="12.95">
      <c r="F22" s="115" t="s">
        <v>545</v>
      </c>
      <c r="G22" s="115" t="s">
        <v>546</v>
      </c>
      <c r="H22" s="115" t="s">
        <v>547</v>
      </c>
      <c r="I22" s="115" t="s">
        <v>548</v>
      </c>
    </row>
    <row r="23" spans="3:11" ht="12.95">
      <c r="C23" s="217" t="s">
        <v>629</v>
      </c>
      <c r="D23" s="218">
        <v>1222.425761</v>
      </c>
    </row>
    <row r="24" spans="3:11">
      <c r="C24" s="59" t="s">
        <v>558</v>
      </c>
      <c r="F24" s="114">
        <f t="shared" ref="F24:H29" si="10">((F6/4*3)+(G6/4))*$D$23</f>
        <v>1729808853.4250624</v>
      </c>
      <c r="G24" s="114">
        <f t="shared" si="10"/>
        <v>666451244.57518744</v>
      </c>
      <c r="H24" s="114">
        <f t="shared" si="10"/>
        <v>550091592.44999993</v>
      </c>
      <c r="I24" s="114">
        <f>((I6/4*3)+(J6))*$D$23</f>
        <v>275045796.22499996</v>
      </c>
      <c r="K24" s="114">
        <f t="shared" ref="K24:K29" si="11">SUM(D24:J24)</f>
        <v>3221397486.6752496</v>
      </c>
    </row>
    <row r="25" spans="3:11">
      <c r="C25" s="59" t="s">
        <v>625</v>
      </c>
      <c r="F25" s="114">
        <f t="shared" si="10"/>
        <v>2200366369.7999997</v>
      </c>
      <c r="G25" s="114">
        <f t="shared" si="10"/>
        <v>1256118871.0375624</v>
      </c>
      <c r="H25" s="114">
        <f t="shared" si="10"/>
        <v>467807058.41268748</v>
      </c>
      <c r="I25" s="114">
        <f>((I7/4*3)+(J7/4))*$D$23</f>
        <v>0</v>
      </c>
      <c r="K25" s="114">
        <f t="shared" si="11"/>
        <v>3924292299.2502494</v>
      </c>
    </row>
    <row r="26" spans="3:11">
      <c r="C26" s="59" t="s">
        <v>580</v>
      </c>
      <c r="F26" s="114">
        <f t="shared" si="10"/>
        <v>458409660.375</v>
      </c>
      <c r="G26" s="114">
        <f t="shared" si="10"/>
        <v>0</v>
      </c>
      <c r="H26" s="114">
        <f t="shared" si="10"/>
        <v>0</v>
      </c>
      <c r="I26" s="114">
        <f>((I8/4*3)+(J8/4))*$D$23</f>
        <v>0</v>
      </c>
      <c r="K26" s="114">
        <f t="shared" si="11"/>
        <v>458409660.375</v>
      </c>
    </row>
    <row r="27" spans="3:11">
      <c r="C27" s="59" t="s">
        <v>24</v>
      </c>
      <c r="F27" s="114">
        <f t="shared" si="10"/>
        <v>4691058857.8374996</v>
      </c>
      <c r="G27" s="114">
        <f t="shared" si="10"/>
        <v>2246207335.8375001</v>
      </c>
      <c r="H27" s="114">
        <f t="shared" si="10"/>
        <v>2200366369.7999997</v>
      </c>
      <c r="I27" s="114">
        <f>((I9/4*3)+(J9))*$D$23</f>
        <v>4095126299.3499999</v>
      </c>
      <c r="K27" s="114">
        <f t="shared" si="11"/>
        <v>13232758862.824999</v>
      </c>
    </row>
    <row r="28" spans="3:11">
      <c r="C28" s="59" t="s">
        <v>29</v>
      </c>
      <c r="F28" s="114">
        <f t="shared" si="10"/>
        <v>1476690319.2879999</v>
      </c>
      <c r="G28" s="114">
        <f t="shared" si="10"/>
        <v>2353169589.9249997</v>
      </c>
      <c r="H28" s="114">
        <f t="shared" si="10"/>
        <v>904044971.54754996</v>
      </c>
      <c r="I28" s="114">
        <f>((I10/4*3)+(J10))*$D$23</f>
        <v>1000738849.2426499</v>
      </c>
      <c r="K28" s="114">
        <f t="shared" si="11"/>
        <v>5734643730.0031996</v>
      </c>
    </row>
    <row r="29" spans="3:11">
      <c r="C29" s="59" t="s">
        <v>586</v>
      </c>
      <c r="F29" s="114">
        <f t="shared" si="10"/>
        <v>156730262.88221249</v>
      </c>
      <c r="G29" s="114">
        <f t="shared" si="10"/>
        <v>231955288.14974999</v>
      </c>
      <c r="H29" s="114">
        <f t="shared" si="10"/>
        <v>230111870.102162</v>
      </c>
      <c r="I29" s="114">
        <f>((I11/4*3)+(J11))*$D$23</f>
        <v>168436211.96954849</v>
      </c>
      <c r="K29" s="114">
        <f t="shared" si="11"/>
        <v>787233633.10367298</v>
      </c>
    </row>
    <row r="30" spans="3:11" ht="12.95">
      <c r="F30" s="116">
        <f>SUM(F24:F29)</f>
        <v>10713064323.607773</v>
      </c>
      <c r="G30" s="116">
        <f>SUM(G24:G29)</f>
        <v>6753902329.5249996</v>
      </c>
      <c r="H30" s="116">
        <f>SUM(H24:H29)</f>
        <v>4352421862.3123999</v>
      </c>
      <c r="I30" s="116">
        <f>SUM(I24:I29)</f>
        <v>5539347156.7871981</v>
      </c>
      <c r="K30" s="116">
        <f>SUM(K24:K29)</f>
        <v>27358735672.232368</v>
      </c>
    </row>
    <row r="31" spans="3:11">
      <c r="F31" s="114">
        <f>+'Calculation of milestones'!O79</f>
        <v>11856551818.703266</v>
      </c>
      <c r="G31" s="114">
        <f>+'Calculation of milestones'!P79</f>
        <v>6521947041.3752499</v>
      </c>
      <c r="H31" s="114">
        <f>+'Calculation of milestones'!Q79</f>
        <v>4122309992.2102375</v>
      </c>
      <c r="I31" s="114">
        <f>+'Calculation of milestones'!R79</f>
        <v>5370910944.8176498</v>
      </c>
      <c r="J31" s="114"/>
      <c r="K31" s="114">
        <f>+'Calculation of milestones'!T79</f>
        <v>0</v>
      </c>
    </row>
    <row r="32" spans="3:11" ht="12.95" thickBot="1"/>
    <row r="33" spans="3:11" ht="18.95" thickTop="1" thickBot="1">
      <c r="C33" s="169" t="s">
        <v>630</v>
      </c>
      <c r="D33" s="170" t="s">
        <v>631</v>
      </c>
      <c r="E33" s="170" t="s">
        <v>632</v>
      </c>
      <c r="F33" s="170" t="s">
        <v>633</v>
      </c>
      <c r="G33" s="170" t="s">
        <v>634</v>
      </c>
      <c r="H33" s="170" t="s">
        <v>635</v>
      </c>
      <c r="I33" s="170" t="s">
        <v>636</v>
      </c>
      <c r="J33" s="171" t="s">
        <v>637</v>
      </c>
      <c r="K33" s="673" t="s">
        <v>638</v>
      </c>
    </row>
    <row r="34" spans="3:11" ht="12.95" thickBot="1">
      <c r="C34" s="169" t="s">
        <v>639</v>
      </c>
      <c r="D34" s="172" t="s">
        <v>637</v>
      </c>
      <c r="E34" s="172" t="s">
        <v>637</v>
      </c>
      <c r="F34" s="172" t="s">
        <v>640</v>
      </c>
      <c r="G34" s="172" t="s">
        <v>641</v>
      </c>
      <c r="H34" s="172" t="s">
        <v>642</v>
      </c>
      <c r="I34" s="172" t="s">
        <v>643</v>
      </c>
      <c r="J34" s="173" t="s">
        <v>644</v>
      </c>
      <c r="K34" s="674"/>
    </row>
    <row r="35" spans="3:11" ht="12.95" thickBot="1">
      <c r="C35" s="174" t="s">
        <v>645</v>
      </c>
      <c r="D35" s="176">
        <v>7093348</v>
      </c>
      <c r="E35" s="176">
        <v>5613034</v>
      </c>
      <c r="F35" s="176">
        <v>9651700</v>
      </c>
      <c r="G35" s="176">
        <v>8600000</v>
      </c>
      <c r="H35" s="176">
        <v>10300000</v>
      </c>
      <c r="I35" s="176">
        <v>10841918</v>
      </c>
      <c r="J35" s="177">
        <v>2400000</v>
      </c>
      <c r="K35" s="177">
        <v>54500000</v>
      </c>
    </row>
    <row r="36" spans="3:11" ht="12.95" thickBot="1">
      <c r="C36" s="178" t="s">
        <v>646</v>
      </c>
      <c r="D36" s="179">
        <v>7093348</v>
      </c>
      <c r="E36" s="179">
        <v>5613034</v>
      </c>
      <c r="F36" s="179">
        <v>5560000</v>
      </c>
      <c r="G36" s="179">
        <v>4200000</v>
      </c>
      <c r="H36" s="179">
        <v>1850000</v>
      </c>
      <c r="I36" s="179">
        <v>601918</v>
      </c>
      <c r="J36" s="180">
        <v>0</v>
      </c>
      <c r="K36" s="180">
        <v>24918300</v>
      </c>
    </row>
    <row r="37" spans="3:11" ht="15" customHeight="1">
      <c r="C37" s="675" t="s">
        <v>647</v>
      </c>
      <c r="D37" s="677" t="s">
        <v>637</v>
      </c>
      <c r="E37" s="677" t="s">
        <v>637</v>
      </c>
      <c r="F37" s="677" t="s">
        <v>648</v>
      </c>
      <c r="G37" s="677" t="s">
        <v>649</v>
      </c>
      <c r="H37" s="677" t="s">
        <v>650</v>
      </c>
      <c r="I37" s="677" t="s">
        <v>651</v>
      </c>
      <c r="J37" s="679" t="s">
        <v>652</v>
      </c>
      <c r="K37" s="681" t="s">
        <v>653</v>
      </c>
    </row>
    <row r="38" spans="3:11" ht="12.95" thickBot="1">
      <c r="C38" s="676"/>
      <c r="D38" s="678"/>
      <c r="E38" s="678"/>
      <c r="F38" s="678"/>
      <c r="G38" s="678"/>
      <c r="H38" s="678"/>
      <c r="I38" s="678"/>
      <c r="J38" s="680"/>
      <c r="K38" s="682"/>
    </row>
    <row r="39" spans="3:11" ht="18.600000000000001" thickBot="1">
      <c r="C39" s="178" t="s">
        <v>654</v>
      </c>
      <c r="D39" s="179">
        <v>0</v>
      </c>
      <c r="E39" s="179">
        <v>0</v>
      </c>
      <c r="F39" s="179">
        <v>4091700</v>
      </c>
      <c r="G39" s="179">
        <v>1900000</v>
      </c>
      <c r="H39" s="179">
        <v>1950000</v>
      </c>
      <c r="I39" s="179">
        <v>2240000</v>
      </c>
      <c r="J39" s="180">
        <v>2400000</v>
      </c>
      <c r="K39" s="180">
        <v>12581700</v>
      </c>
    </row>
    <row r="40" spans="3:11" ht="12.95" thickBot="1">
      <c r="C40" s="181" t="s">
        <v>655</v>
      </c>
      <c r="D40" s="182">
        <v>0</v>
      </c>
      <c r="E40" s="182">
        <v>974174</v>
      </c>
      <c r="F40" s="182">
        <v>4500000</v>
      </c>
      <c r="G40" s="182">
        <v>1850000</v>
      </c>
      <c r="H40" s="182">
        <v>1800000</v>
      </c>
      <c r="I40" s="182">
        <v>1800000</v>
      </c>
      <c r="J40" s="183">
        <v>2000000</v>
      </c>
      <c r="K40" s="183">
        <v>12924174</v>
      </c>
    </row>
    <row r="41" spans="3:11" ht="12.95" thickBot="1">
      <c r="C41" s="184" t="s">
        <v>606</v>
      </c>
      <c r="D41" s="185">
        <v>0</v>
      </c>
      <c r="E41" s="185">
        <v>974174</v>
      </c>
      <c r="F41" s="186">
        <v>2500000</v>
      </c>
      <c r="G41" s="186">
        <v>1050000</v>
      </c>
      <c r="H41" s="186">
        <v>800000</v>
      </c>
      <c r="I41" s="186">
        <v>0</v>
      </c>
      <c r="J41" s="187">
        <v>0</v>
      </c>
      <c r="K41" s="188">
        <v>5324174</v>
      </c>
    </row>
    <row r="42" spans="3:11" ht="12.95" thickBot="1">
      <c r="C42" s="184" t="s">
        <v>656</v>
      </c>
      <c r="D42" s="189" t="s">
        <v>637</v>
      </c>
      <c r="E42" s="189" t="s">
        <v>637</v>
      </c>
      <c r="F42" s="186">
        <v>2000000</v>
      </c>
      <c r="G42" s="186">
        <v>800000</v>
      </c>
      <c r="H42" s="186">
        <v>1000000</v>
      </c>
      <c r="I42" s="186">
        <v>1800000</v>
      </c>
      <c r="J42" s="187">
        <v>2000000</v>
      </c>
      <c r="K42" s="188">
        <v>7600000</v>
      </c>
    </row>
    <row r="43" spans="3:11" ht="12.95" thickBot="1">
      <c r="C43" s="181" t="s">
        <v>657</v>
      </c>
      <c r="D43" s="182">
        <v>2501179</v>
      </c>
      <c r="E43" s="182">
        <v>1689237</v>
      </c>
      <c r="F43" s="182">
        <v>2000000</v>
      </c>
      <c r="G43" s="182">
        <v>1200000</v>
      </c>
      <c r="H43" s="182">
        <v>510250</v>
      </c>
      <c r="I43" s="182">
        <v>0</v>
      </c>
      <c r="J43" s="183">
        <v>0</v>
      </c>
      <c r="K43" s="183">
        <v>7900666</v>
      </c>
    </row>
    <row r="44" spans="3:11" ht="12.95" thickBot="1">
      <c r="C44" s="184" t="s">
        <v>606</v>
      </c>
      <c r="D44" s="185">
        <v>2501179</v>
      </c>
      <c r="E44" s="185">
        <v>1689237</v>
      </c>
      <c r="F44" s="186">
        <v>1000000</v>
      </c>
      <c r="G44" s="186">
        <v>600000</v>
      </c>
      <c r="H44" s="186">
        <v>0</v>
      </c>
      <c r="I44" s="186">
        <v>0</v>
      </c>
      <c r="J44" s="187">
        <v>0</v>
      </c>
      <c r="K44" s="188">
        <v>5790416</v>
      </c>
    </row>
    <row r="45" spans="3:11" ht="12.95" thickBot="1">
      <c r="C45" s="184" t="s">
        <v>656</v>
      </c>
      <c r="D45" s="189" t="s">
        <v>637</v>
      </c>
      <c r="E45" s="189" t="s">
        <v>637</v>
      </c>
      <c r="F45" s="186">
        <v>1000000</v>
      </c>
      <c r="G45" s="186">
        <v>600000</v>
      </c>
      <c r="H45" s="186">
        <v>510250</v>
      </c>
      <c r="I45" s="186">
        <v>0</v>
      </c>
      <c r="J45" s="187">
        <v>0</v>
      </c>
      <c r="K45" s="188">
        <v>2110250</v>
      </c>
    </row>
    <row r="46" spans="3:11" ht="12.95" thickBot="1">
      <c r="C46" s="181" t="s">
        <v>658</v>
      </c>
      <c r="D46" s="182">
        <v>1797305</v>
      </c>
      <c r="E46" s="182">
        <v>629133</v>
      </c>
      <c r="F46" s="182">
        <v>1700000</v>
      </c>
      <c r="G46" s="182">
        <v>560250</v>
      </c>
      <c r="H46" s="182">
        <v>500000</v>
      </c>
      <c r="I46" s="182">
        <v>300000</v>
      </c>
      <c r="J46" s="183">
        <v>0</v>
      </c>
      <c r="K46" s="183">
        <v>5486688</v>
      </c>
    </row>
    <row r="47" spans="3:11" ht="12.95" thickBot="1">
      <c r="C47" s="190" t="s">
        <v>606</v>
      </c>
      <c r="D47" s="182">
        <v>1797305</v>
      </c>
      <c r="E47" s="182">
        <v>629133</v>
      </c>
      <c r="F47" s="191">
        <v>1100000</v>
      </c>
      <c r="G47" s="191">
        <v>400000</v>
      </c>
      <c r="H47" s="191">
        <v>400000</v>
      </c>
      <c r="I47" s="191">
        <v>300000</v>
      </c>
      <c r="J47" s="192">
        <v>0</v>
      </c>
      <c r="K47" s="183">
        <v>4626438</v>
      </c>
    </row>
    <row r="48" spans="3:11" ht="12.95" thickBot="1">
      <c r="C48" s="184" t="s">
        <v>656</v>
      </c>
      <c r="D48" s="189" t="s">
        <v>637</v>
      </c>
      <c r="E48" s="189" t="s">
        <v>637</v>
      </c>
      <c r="F48" s="186">
        <v>600000</v>
      </c>
      <c r="G48" s="186">
        <v>160250</v>
      </c>
      <c r="H48" s="186">
        <v>100000</v>
      </c>
      <c r="I48" s="186">
        <v>0</v>
      </c>
      <c r="J48" s="187">
        <v>0</v>
      </c>
      <c r="K48" s="188">
        <v>860250</v>
      </c>
    </row>
    <row r="49" spans="3:11" ht="12.95" thickBot="1">
      <c r="C49" s="181" t="s">
        <v>659</v>
      </c>
      <c r="D49" s="182">
        <v>2531198</v>
      </c>
      <c r="E49" s="182">
        <v>350000</v>
      </c>
      <c r="F49" s="182">
        <v>500000</v>
      </c>
      <c r="G49" s="182">
        <v>0</v>
      </c>
      <c r="H49" s="182">
        <v>0</v>
      </c>
      <c r="I49" s="182">
        <v>0</v>
      </c>
      <c r="J49" s="183">
        <v>0</v>
      </c>
      <c r="K49" s="183">
        <v>3381198</v>
      </c>
    </row>
    <row r="50" spans="3:11" ht="12.95" thickBot="1">
      <c r="C50" s="184" t="s">
        <v>606</v>
      </c>
      <c r="D50" s="185">
        <v>2531198</v>
      </c>
      <c r="E50" s="185">
        <v>350000</v>
      </c>
      <c r="F50" s="186">
        <v>400000</v>
      </c>
      <c r="G50" s="186">
        <v>0</v>
      </c>
      <c r="H50" s="186">
        <v>0</v>
      </c>
      <c r="I50" s="186">
        <v>0</v>
      </c>
      <c r="J50" s="187">
        <v>0</v>
      </c>
      <c r="K50" s="188">
        <v>3281198</v>
      </c>
    </row>
    <row r="51" spans="3:11" ht="12.95" thickBot="1">
      <c r="C51" s="184" t="s">
        <v>656</v>
      </c>
      <c r="D51" s="189" t="s">
        <v>637</v>
      </c>
      <c r="E51" s="189" t="s">
        <v>637</v>
      </c>
      <c r="F51" s="186">
        <v>100000</v>
      </c>
      <c r="G51" s="186">
        <v>0</v>
      </c>
      <c r="H51" s="186">
        <v>0</v>
      </c>
      <c r="I51" s="186">
        <v>0</v>
      </c>
      <c r="J51" s="187">
        <v>0</v>
      </c>
      <c r="K51" s="188">
        <v>100000</v>
      </c>
    </row>
    <row r="52" spans="3:11" ht="12.95" thickBot="1">
      <c r="C52" s="181" t="s">
        <v>29</v>
      </c>
      <c r="D52" s="182">
        <v>263666</v>
      </c>
      <c r="E52" s="182">
        <v>1970490</v>
      </c>
      <c r="F52" s="182">
        <v>844000</v>
      </c>
      <c r="G52" s="182">
        <v>2300000</v>
      </c>
      <c r="H52" s="182">
        <v>800000</v>
      </c>
      <c r="I52" s="182">
        <v>558200</v>
      </c>
      <c r="J52" s="183">
        <v>400000</v>
      </c>
      <c r="K52" s="183">
        <v>7136356</v>
      </c>
    </row>
    <row r="53" spans="3:11" ht="12.95" thickBot="1">
      <c r="C53" s="184" t="s">
        <v>606</v>
      </c>
      <c r="D53" s="185">
        <v>263666</v>
      </c>
      <c r="E53" s="185">
        <v>1970490</v>
      </c>
      <c r="F53" s="186">
        <v>500000</v>
      </c>
      <c r="G53" s="186">
        <v>2000000</v>
      </c>
      <c r="H53" s="186">
        <v>500000</v>
      </c>
      <c r="I53" s="186">
        <v>150000</v>
      </c>
      <c r="J53" s="187">
        <v>0</v>
      </c>
      <c r="K53" s="188">
        <v>5384156</v>
      </c>
    </row>
    <row r="54" spans="3:11" ht="12.95" thickBot="1">
      <c r="C54" s="184" t="s">
        <v>656</v>
      </c>
      <c r="D54" s="189" t="s">
        <v>637</v>
      </c>
      <c r="E54" s="189" t="s">
        <v>637</v>
      </c>
      <c r="F54" s="186">
        <v>344000</v>
      </c>
      <c r="G54" s="186">
        <v>300000</v>
      </c>
      <c r="H54" s="186">
        <v>300000</v>
      </c>
      <c r="I54" s="186">
        <v>408200</v>
      </c>
      <c r="J54" s="187">
        <v>400000</v>
      </c>
      <c r="K54" s="188">
        <v>1752200</v>
      </c>
    </row>
    <row r="55" spans="3:11" ht="12.95" thickBot="1">
      <c r="C55" s="181" t="s">
        <v>586</v>
      </c>
      <c r="D55" s="182">
        <v>0</v>
      </c>
      <c r="E55" s="182">
        <v>0</v>
      </c>
      <c r="F55" s="182">
        <v>107700</v>
      </c>
      <c r="G55" s="182">
        <v>189750</v>
      </c>
      <c r="H55" s="182">
        <v>189750</v>
      </c>
      <c r="I55" s="182">
        <v>183718</v>
      </c>
      <c r="J55" s="183">
        <v>0</v>
      </c>
      <c r="K55" s="183">
        <v>670918</v>
      </c>
    </row>
    <row r="56" spans="3:11" ht="12.95" thickBot="1">
      <c r="C56" s="184" t="s">
        <v>606</v>
      </c>
      <c r="D56" s="189" t="s">
        <v>637</v>
      </c>
      <c r="E56" s="189" t="s">
        <v>637</v>
      </c>
      <c r="F56" s="186">
        <v>60000</v>
      </c>
      <c r="G56" s="186">
        <v>150000</v>
      </c>
      <c r="H56" s="186">
        <v>150000</v>
      </c>
      <c r="I56" s="186">
        <v>151918</v>
      </c>
      <c r="J56" s="187">
        <v>0</v>
      </c>
      <c r="K56" s="188">
        <v>511918</v>
      </c>
    </row>
    <row r="57" spans="3:11" ht="12.95" thickBot="1">
      <c r="C57" s="184" t="s">
        <v>656</v>
      </c>
      <c r="D57" s="189" t="s">
        <v>637</v>
      </c>
      <c r="E57" s="189" t="s">
        <v>637</v>
      </c>
      <c r="F57" s="186">
        <v>47700</v>
      </c>
      <c r="G57" s="186">
        <v>39750</v>
      </c>
      <c r="H57" s="186">
        <v>39750</v>
      </c>
      <c r="I57" s="186">
        <v>31800</v>
      </c>
      <c r="J57" s="187">
        <v>0</v>
      </c>
      <c r="K57" s="188">
        <v>159000</v>
      </c>
    </row>
    <row r="58" spans="3:11" ht="12.95" thickBot="1">
      <c r="C58" s="178" t="s">
        <v>660</v>
      </c>
      <c r="D58" s="179">
        <v>0</v>
      </c>
      <c r="E58" s="179">
        <v>0</v>
      </c>
      <c r="F58" s="179">
        <v>0</v>
      </c>
      <c r="G58" s="179">
        <v>1700000</v>
      </c>
      <c r="H58" s="179">
        <v>5100000</v>
      </c>
      <c r="I58" s="179">
        <v>6800000</v>
      </c>
      <c r="J58" s="180">
        <v>0</v>
      </c>
      <c r="K58" s="180">
        <v>13600000</v>
      </c>
    </row>
    <row r="59" spans="3:11" ht="18.600000000000001" thickBot="1">
      <c r="C59" s="178" t="s">
        <v>661</v>
      </c>
      <c r="D59" s="193" t="s">
        <v>662</v>
      </c>
      <c r="E59" s="193" t="s">
        <v>662</v>
      </c>
      <c r="F59" s="193" t="s">
        <v>662</v>
      </c>
      <c r="G59" s="193" t="s">
        <v>663</v>
      </c>
      <c r="H59" s="193" t="s">
        <v>664</v>
      </c>
      <c r="I59" s="193" t="s">
        <v>665</v>
      </c>
      <c r="J59" s="194" t="s">
        <v>662</v>
      </c>
      <c r="K59" s="194" t="s">
        <v>666</v>
      </c>
    </row>
    <row r="60" spans="3:11" ht="18.600000000000001" thickBot="1">
      <c r="C60" s="178" t="s">
        <v>667</v>
      </c>
      <c r="D60" s="179">
        <v>0</v>
      </c>
      <c r="E60" s="179">
        <v>0</v>
      </c>
      <c r="F60" s="179">
        <v>0</v>
      </c>
      <c r="G60" s="179">
        <v>800000</v>
      </c>
      <c r="H60" s="179">
        <v>1400000</v>
      </c>
      <c r="I60" s="179">
        <v>1200000</v>
      </c>
      <c r="J60" s="180">
        <v>0</v>
      </c>
      <c r="K60" s="180">
        <v>3400000</v>
      </c>
    </row>
    <row r="61" spans="3:11" ht="18.600000000000001" thickBot="1">
      <c r="C61" s="181" t="s">
        <v>668</v>
      </c>
      <c r="D61" s="195" t="s">
        <v>669</v>
      </c>
      <c r="E61" s="195" t="s">
        <v>669</v>
      </c>
      <c r="F61" s="182">
        <v>0</v>
      </c>
      <c r="G61" s="182">
        <v>1000000</v>
      </c>
      <c r="H61" s="182">
        <v>1500000</v>
      </c>
      <c r="I61" s="182">
        <v>2000000</v>
      </c>
      <c r="J61" s="183">
        <v>0</v>
      </c>
      <c r="K61" s="183">
        <v>4500000</v>
      </c>
    </row>
    <row r="62" spans="3:11" ht="12.95" thickBot="1">
      <c r="C62" s="184" t="s">
        <v>606</v>
      </c>
      <c r="D62" s="189" t="s">
        <v>637</v>
      </c>
      <c r="E62" s="189" t="s">
        <v>637</v>
      </c>
      <c r="F62" s="186">
        <v>0</v>
      </c>
      <c r="G62" s="186">
        <v>600000</v>
      </c>
      <c r="H62" s="186">
        <v>800000</v>
      </c>
      <c r="I62" s="186">
        <v>1500000</v>
      </c>
      <c r="J62" s="187">
        <v>0</v>
      </c>
      <c r="K62" s="188">
        <v>2900000</v>
      </c>
    </row>
    <row r="63" spans="3:11" ht="12.95" thickBot="1">
      <c r="C63" s="184" t="s">
        <v>656</v>
      </c>
      <c r="D63" s="189" t="s">
        <v>637</v>
      </c>
      <c r="E63" s="189" t="s">
        <v>637</v>
      </c>
      <c r="F63" s="186">
        <v>0</v>
      </c>
      <c r="G63" s="186">
        <v>400000</v>
      </c>
      <c r="H63" s="186">
        <v>700000</v>
      </c>
      <c r="I63" s="186">
        <v>500000</v>
      </c>
      <c r="J63" s="187">
        <v>0</v>
      </c>
      <c r="K63" s="188">
        <v>1600000</v>
      </c>
    </row>
    <row r="64" spans="3:11" ht="27.6" thickBot="1">
      <c r="C64" s="181" t="s">
        <v>670</v>
      </c>
      <c r="D64" s="195" t="s">
        <v>637</v>
      </c>
      <c r="E64" s="195" t="s">
        <v>637</v>
      </c>
      <c r="F64" s="182">
        <v>0</v>
      </c>
      <c r="G64" s="182">
        <v>1500000</v>
      </c>
      <c r="H64" s="182">
        <v>5000000</v>
      </c>
      <c r="I64" s="182">
        <v>6000000</v>
      </c>
      <c r="J64" s="183">
        <v>0</v>
      </c>
      <c r="K64" s="183">
        <v>12500000</v>
      </c>
    </row>
    <row r="65" spans="3:11" ht="12.95" thickBot="1">
      <c r="C65" s="184" t="s">
        <v>606</v>
      </c>
      <c r="D65" s="189" t="s">
        <v>637</v>
      </c>
      <c r="E65" s="189" t="s">
        <v>637</v>
      </c>
      <c r="F65" s="186">
        <v>0</v>
      </c>
      <c r="G65" s="186">
        <v>1100000</v>
      </c>
      <c r="H65" s="186">
        <v>4300000</v>
      </c>
      <c r="I65" s="186">
        <v>5300000</v>
      </c>
      <c r="J65" s="187">
        <v>0</v>
      </c>
      <c r="K65" s="188">
        <v>10700000</v>
      </c>
    </row>
    <row r="66" spans="3:11" ht="12.95" thickBot="1">
      <c r="C66" s="184" t="s">
        <v>656</v>
      </c>
      <c r="D66" s="189" t="s">
        <v>637</v>
      </c>
      <c r="E66" s="189" t="s">
        <v>637</v>
      </c>
      <c r="F66" s="186">
        <v>0</v>
      </c>
      <c r="G66" s="186">
        <v>400000</v>
      </c>
      <c r="H66" s="186">
        <v>700000</v>
      </c>
      <c r="I66" s="186">
        <v>700000</v>
      </c>
      <c r="J66" s="187">
        <v>0</v>
      </c>
      <c r="K66" s="196">
        <v>1800000</v>
      </c>
    </row>
  </sheetData>
  <mergeCells count="10">
    <mergeCell ref="K33:K34"/>
    <mergeCell ref="C37:C38"/>
    <mergeCell ref="D37:D38"/>
    <mergeCell ref="E37:E38"/>
    <mergeCell ref="F37:F38"/>
    <mergeCell ref="G37:G38"/>
    <mergeCell ref="H37:H38"/>
    <mergeCell ref="I37:I38"/>
    <mergeCell ref="J37:J38"/>
    <mergeCell ref="K37:K38"/>
  </mergeCells>
  <pageMargins left="0.7" right="0.7" top="0.75" bottom="0.75" header="0.3" footer="0.3"/>
  <headerFooter>
    <oddHeader>&amp;L&amp;"Calibri"&amp;10&amp;K000000 OFFICIAL&amp;1#_x000D_</oddHeader>
    <oddFooter>&amp;L_x000D_&amp;1#&amp;"Calibri"&amp;10&amp;K000000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6"/>
  <sheetViews>
    <sheetView workbookViewId="0">
      <selection activeCell="A11" sqref="A11:C11"/>
    </sheetView>
  </sheetViews>
  <sheetFormatPr defaultColWidth="9.140625" defaultRowHeight="12.6"/>
  <cols>
    <col min="1" max="1" width="9.140625" style="2"/>
    <col min="2" max="3" width="48.42578125" style="2" customWidth="1"/>
    <col min="4" max="16384" width="9.140625" style="2"/>
  </cols>
  <sheetData>
    <row r="1" spans="1:3" ht="18">
      <c r="A1" s="6" t="s">
        <v>1</v>
      </c>
      <c r="B1" s="4"/>
      <c r="C1" s="4"/>
    </row>
    <row r="2" spans="1:3">
      <c r="A2" s="7" t="s">
        <v>671</v>
      </c>
      <c r="B2" s="4"/>
      <c r="C2" s="4"/>
    </row>
    <row r="4" spans="1:3" ht="15.6">
      <c r="A4" s="687" t="s">
        <v>672</v>
      </c>
      <c r="B4" s="687"/>
      <c r="C4" s="687"/>
    </row>
    <row r="5" spans="1:3">
      <c r="A5" s="683" t="s">
        <v>673</v>
      </c>
      <c r="B5" s="683"/>
      <c r="C5" s="683"/>
    </row>
    <row r="6" spans="1:3" ht="15.6">
      <c r="A6" s="687" t="s">
        <v>3</v>
      </c>
      <c r="B6" s="687"/>
      <c r="C6" s="687"/>
    </row>
    <row r="7" spans="1:3" ht="33" customHeight="1">
      <c r="A7" s="683" t="s">
        <v>674</v>
      </c>
      <c r="B7" s="683"/>
      <c r="C7" s="683"/>
    </row>
    <row r="8" spans="1:3" ht="24" customHeight="1">
      <c r="A8" s="683"/>
      <c r="B8" s="683"/>
      <c r="C8" s="683"/>
    </row>
    <row r="9" spans="1:3" ht="15.6">
      <c r="A9" s="687" t="s">
        <v>439</v>
      </c>
      <c r="B9" s="687"/>
      <c r="C9" s="687"/>
    </row>
    <row r="10" spans="1:3" ht="26.25" customHeight="1">
      <c r="A10" s="683" t="s">
        <v>675</v>
      </c>
      <c r="B10" s="683"/>
      <c r="C10" s="683"/>
    </row>
    <row r="11" spans="1:3" ht="45.75" customHeight="1">
      <c r="A11" s="683" t="s">
        <v>676</v>
      </c>
      <c r="B11" s="683"/>
      <c r="C11" s="683"/>
    </row>
    <row r="12" spans="1:3" ht="17.45">
      <c r="A12" s="3"/>
      <c r="B12" s="5"/>
      <c r="C12" s="5"/>
    </row>
    <row r="13" spans="1:3" ht="15.6">
      <c r="A13" s="687" t="s">
        <v>677</v>
      </c>
      <c r="B13" s="687"/>
      <c r="C13" s="687"/>
    </row>
    <row r="14" spans="1:3" ht="29.25" customHeight="1">
      <c r="A14" s="683" t="s">
        <v>678</v>
      </c>
      <c r="B14" s="683"/>
      <c r="C14" s="683"/>
    </row>
    <row r="15" spans="1:3" ht="25.5" customHeight="1">
      <c r="A15" s="683" t="s">
        <v>679</v>
      </c>
      <c r="B15" s="683"/>
      <c r="C15" s="683"/>
    </row>
    <row r="16" spans="1:3">
      <c r="A16" s="5"/>
      <c r="B16" s="5"/>
      <c r="C16" s="5"/>
    </row>
    <row r="17" spans="1:3" ht="15.6">
      <c r="A17" s="687" t="s">
        <v>680</v>
      </c>
      <c r="B17" s="687"/>
      <c r="C17" s="687"/>
    </row>
    <row r="18" spans="1:3" ht="25.5" customHeight="1">
      <c r="A18" s="683" t="s">
        <v>681</v>
      </c>
      <c r="B18" s="683"/>
      <c r="C18" s="683"/>
    </row>
    <row r="19" spans="1:3">
      <c r="A19" s="683" t="s">
        <v>682</v>
      </c>
      <c r="B19" s="683"/>
      <c r="C19" s="683"/>
    </row>
    <row r="20" spans="1:3">
      <c r="A20" s="683" t="s">
        <v>683</v>
      </c>
      <c r="B20" s="683"/>
      <c r="C20" s="683"/>
    </row>
    <row r="21" spans="1:3">
      <c r="A21" s="9" t="s">
        <v>684</v>
      </c>
      <c r="B21" s="683" t="s">
        <v>685</v>
      </c>
      <c r="C21" s="684"/>
    </row>
    <row r="22" spans="1:3">
      <c r="A22" s="9" t="s">
        <v>684</v>
      </c>
      <c r="B22" s="683" t="s">
        <v>686</v>
      </c>
      <c r="C22" s="684"/>
    </row>
    <row r="23" spans="1:3" ht="17.45">
      <c r="A23" s="3"/>
      <c r="B23" s="3"/>
      <c r="C23" s="3"/>
    </row>
    <row r="24" spans="1:3" ht="15.6">
      <c r="A24" s="687" t="s">
        <v>687</v>
      </c>
      <c r="B24" s="687"/>
      <c r="C24" s="687"/>
    </row>
    <row r="25" spans="1:3" ht="29.25" customHeight="1">
      <c r="A25" s="683" t="s">
        <v>688</v>
      </c>
      <c r="B25" s="683"/>
      <c r="C25" s="683"/>
    </row>
    <row r="26" spans="1:3" ht="54" customHeight="1">
      <c r="A26" s="683" t="s">
        <v>689</v>
      </c>
      <c r="B26" s="683"/>
      <c r="C26" s="683"/>
    </row>
    <row r="27" spans="1:3" ht="53.25" customHeight="1">
      <c r="A27" s="683" t="s">
        <v>690</v>
      </c>
      <c r="B27" s="683"/>
      <c r="C27" s="683"/>
    </row>
    <row r="28" spans="1:3">
      <c r="A28" s="683"/>
      <c r="B28" s="683"/>
      <c r="C28" s="683"/>
    </row>
    <row r="29" spans="1:3" ht="15.6">
      <c r="A29" s="687" t="s">
        <v>691</v>
      </c>
      <c r="B29" s="687"/>
      <c r="C29" s="687"/>
    </row>
    <row r="30" spans="1:3" ht="38.25" customHeight="1">
      <c r="A30" s="683" t="s">
        <v>692</v>
      </c>
      <c r="B30" s="683"/>
      <c r="C30" s="683"/>
    </row>
    <row r="31" spans="1:3">
      <c r="A31" s="5"/>
      <c r="B31" s="5"/>
      <c r="C31" s="5"/>
    </row>
    <row r="32" spans="1:3" ht="14.1">
      <c r="A32" s="688" t="s">
        <v>693</v>
      </c>
      <c r="B32" s="688"/>
      <c r="C32" s="688"/>
    </row>
    <row r="33" spans="1:3">
      <c r="A33" s="9" t="s">
        <v>684</v>
      </c>
      <c r="B33" s="683" t="s">
        <v>694</v>
      </c>
      <c r="C33" s="684"/>
    </row>
    <row r="34" spans="1:3">
      <c r="A34" s="9" t="s">
        <v>684</v>
      </c>
      <c r="B34" s="683" t="s">
        <v>695</v>
      </c>
      <c r="C34" s="684"/>
    </row>
    <row r="35" spans="1:3">
      <c r="A35" s="9" t="s">
        <v>684</v>
      </c>
      <c r="B35" s="685" t="s">
        <v>696</v>
      </c>
      <c r="C35" s="684"/>
    </row>
    <row r="36" spans="1:3">
      <c r="A36" s="9" t="s">
        <v>684</v>
      </c>
      <c r="B36" s="685" t="s">
        <v>697</v>
      </c>
      <c r="C36" s="684"/>
    </row>
    <row r="37" spans="1:3">
      <c r="A37" s="9" t="s">
        <v>684</v>
      </c>
      <c r="B37" s="683" t="s">
        <v>698</v>
      </c>
      <c r="C37" s="684"/>
    </row>
    <row r="38" spans="1:3">
      <c r="A38" s="9" t="s">
        <v>684</v>
      </c>
      <c r="B38" s="683" t="s">
        <v>699</v>
      </c>
      <c r="C38" s="684"/>
    </row>
    <row r="39" spans="1:3">
      <c r="A39" s="9" t="s">
        <v>684</v>
      </c>
      <c r="B39" s="683" t="s">
        <v>700</v>
      </c>
      <c r="C39" s="684"/>
    </row>
    <row r="40" spans="1:3">
      <c r="A40" s="9" t="s">
        <v>684</v>
      </c>
      <c r="B40" s="685" t="s">
        <v>701</v>
      </c>
      <c r="C40" s="684"/>
    </row>
    <row r="41" spans="1:3">
      <c r="A41" s="9" t="s">
        <v>684</v>
      </c>
      <c r="B41" s="683" t="s">
        <v>702</v>
      </c>
      <c r="C41" s="684"/>
    </row>
    <row r="42" spans="1:3">
      <c r="A42" s="9"/>
      <c r="B42" s="685"/>
      <c r="C42" s="684"/>
    </row>
    <row r="43" spans="1:3">
      <c r="A43" s="683" t="s">
        <v>703</v>
      </c>
      <c r="B43" s="683"/>
      <c r="C43" s="683"/>
    </row>
    <row r="44" spans="1:3">
      <c r="A44" s="683" t="s">
        <v>704</v>
      </c>
      <c r="B44" s="683"/>
      <c r="C44" s="683"/>
    </row>
    <row r="45" spans="1:3">
      <c r="A45" s="683" t="s">
        <v>705</v>
      </c>
      <c r="B45" s="683"/>
      <c r="C45" s="683"/>
    </row>
    <row r="46" spans="1:3">
      <c r="A46" s="5"/>
      <c r="B46" s="5"/>
      <c r="C46" s="5"/>
    </row>
    <row r="47" spans="1:3">
      <c r="A47" s="683" t="s">
        <v>706</v>
      </c>
      <c r="B47" s="683"/>
      <c r="C47" s="683"/>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8"/>
      <c r="B75" s="8"/>
      <c r="C75" s="8"/>
    </row>
    <row r="76" spans="1:3" ht="15.6">
      <c r="A76" s="687" t="s">
        <v>707</v>
      </c>
      <c r="B76" s="687"/>
      <c r="C76" s="687"/>
    </row>
    <row r="77" spans="1:3" ht="16.5" customHeight="1">
      <c r="A77" s="683" t="s">
        <v>708</v>
      </c>
      <c r="B77" s="683"/>
      <c r="C77" s="683"/>
    </row>
    <row r="78" spans="1:3" ht="17.25" customHeight="1">
      <c r="A78" s="683" t="s">
        <v>709</v>
      </c>
      <c r="B78" s="683"/>
      <c r="C78" s="683"/>
    </row>
    <row r="79" spans="1:3" ht="23.25" customHeight="1">
      <c r="A79" s="683" t="s">
        <v>710</v>
      </c>
      <c r="B79" s="683"/>
      <c r="C79" s="683"/>
    </row>
    <row r="80" spans="1:3" ht="28.5" customHeight="1">
      <c r="A80" s="685" t="s">
        <v>711</v>
      </c>
      <c r="B80" s="683"/>
      <c r="C80" s="683"/>
    </row>
    <row r="81" spans="1:3">
      <c r="A81" s="685" t="s">
        <v>712</v>
      </c>
      <c r="B81" s="683"/>
      <c r="C81" s="683"/>
    </row>
    <row r="82" spans="1:3">
      <c r="A82" s="10"/>
      <c r="B82" s="5"/>
      <c r="C82" s="5"/>
    </row>
    <row r="83" spans="1:3" ht="15.6">
      <c r="A83" s="687" t="s">
        <v>713</v>
      </c>
      <c r="B83" s="687"/>
      <c r="C83" s="687"/>
    </row>
    <row r="84" spans="1:3">
      <c r="A84" s="685" t="s">
        <v>714</v>
      </c>
      <c r="B84" s="683"/>
      <c r="C84" s="683"/>
    </row>
    <row r="85" spans="1:3">
      <c r="A85" s="683" t="s">
        <v>715</v>
      </c>
      <c r="B85" s="683"/>
      <c r="C85" s="683"/>
    </row>
    <row r="86" spans="1:3">
      <c r="A86" s="685" t="s">
        <v>716</v>
      </c>
      <c r="B86" s="683"/>
      <c r="C86" s="683"/>
    </row>
    <row r="87" spans="1:3">
      <c r="A87" s="685" t="s">
        <v>717</v>
      </c>
      <c r="B87" s="683"/>
      <c r="C87" s="683"/>
    </row>
    <row r="88" spans="1:3">
      <c r="A88" s="5"/>
      <c r="B88" s="5"/>
      <c r="C88" s="5"/>
    </row>
    <row r="89" spans="1:3" ht="15.6">
      <c r="A89" s="687" t="s">
        <v>718</v>
      </c>
      <c r="B89" s="687"/>
      <c r="C89" s="687"/>
    </row>
    <row r="90" spans="1:3">
      <c r="A90" s="683" t="s">
        <v>719</v>
      </c>
      <c r="B90" s="683"/>
      <c r="C90" s="683"/>
    </row>
    <row r="91" spans="1:3">
      <c r="A91" s="683" t="s">
        <v>720</v>
      </c>
      <c r="B91" s="683"/>
      <c r="C91" s="683"/>
    </row>
    <row r="92" spans="1:3">
      <c r="A92" s="683" t="s">
        <v>721</v>
      </c>
      <c r="B92" s="683"/>
      <c r="C92" s="683"/>
    </row>
    <row r="93" spans="1:3">
      <c r="A93" s="683" t="s">
        <v>722</v>
      </c>
      <c r="B93" s="683"/>
      <c r="C93" s="683"/>
    </row>
    <row r="94" spans="1:3">
      <c r="A94" s="683" t="s">
        <v>723</v>
      </c>
      <c r="B94" s="683"/>
      <c r="C94" s="683"/>
    </row>
    <row r="95" spans="1:3" ht="24.75" customHeight="1">
      <c r="A95" s="683" t="s">
        <v>724</v>
      </c>
      <c r="B95" s="683"/>
      <c r="C95" s="683"/>
    </row>
    <row r="96" spans="1:3">
      <c r="A96" s="683"/>
      <c r="B96" s="683"/>
      <c r="C96" s="683"/>
    </row>
    <row r="97" spans="1:3" ht="15.6">
      <c r="A97" s="687" t="s">
        <v>725</v>
      </c>
      <c r="B97" s="687"/>
      <c r="C97" s="687"/>
    </row>
    <row r="98" spans="1:3">
      <c r="A98" s="683" t="s">
        <v>726</v>
      </c>
      <c r="B98" s="683"/>
      <c r="C98" s="683"/>
    </row>
    <row r="99" spans="1:3">
      <c r="A99" s="685" t="s">
        <v>727</v>
      </c>
      <c r="B99" s="683"/>
      <c r="C99" s="683"/>
    </row>
    <row r="100" spans="1:3" ht="18" customHeight="1">
      <c r="A100" s="685" t="s">
        <v>728</v>
      </c>
      <c r="B100" s="683"/>
      <c r="C100" s="683"/>
    </row>
    <row r="101" spans="1:3" ht="17.25" customHeight="1">
      <c r="A101" s="683" t="s">
        <v>729</v>
      </c>
      <c r="B101" s="683"/>
      <c r="C101" s="683"/>
    </row>
    <row r="102" spans="1:3" ht="26.25" customHeight="1">
      <c r="A102" s="685" t="s">
        <v>730</v>
      </c>
      <c r="B102" s="683"/>
      <c r="C102" s="683"/>
    </row>
    <row r="103" spans="1:3" ht="24" customHeight="1">
      <c r="A103" s="683" t="s">
        <v>731</v>
      </c>
      <c r="B103" s="683"/>
      <c r="C103" s="683"/>
    </row>
    <row r="104" spans="1:3">
      <c r="A104" s="5"/>
      <c r="B104" s="5"/>
      <c r="C104" s="5"/>
    </row>
    <row r="105" spans="1:3" ht="15.6">
      <c r="A105" s="687" t="s">
        <v>732</v>
      </c>
      <c r="B105" s="687"/>
      <c r="C105" s="687"/>
    </row>
    <row r="106" spans="1:3" ht="21" customHeight="1">
      <c r="A106" s="686" t="s">
        <v>733</v>
      </c>
      <c r="B106" s="683"/>
      <c r="C106" s="683"/>
    </row>
    <row r="107" spans="1:3">
      <c r="A107" s="683"/>
      <c r="B107" s="683"/>
      <c r="C107" s="683"/>
    </row>
    <row r="108" spans="1:3" ht="15.6">
      <c r="A108" s="687" t="s">
        <v>734</v>
      </c>
      <c r="B108" s="687"/>
      <c r="C108" s="687"/>
    </row>
    <row r="109" spans="1:3">
      <c r="A109" s="683" t="s">
        <v>735</v>
      </c>
      <c r="B109" s="683"/>
      <c r="C109" s="683"/>
    </row>
    <row r="110" spans="1:3">
      <c r="A110" s="683" t="s">
        <v>736</v>
      </c>
      <c r="B110" s="683"/>
      <c r="C110" s="683"/>
    </row>
    <row r="111" spans="1:3">
      <c r="A111" s="683" t="s">
        <v>737</v>
      </c>
      <c r="B111" s="683"/>
      <c r="C111" s="683"/>
    </row>
    <row r="112" spans="1:3">
      <c r="A112" s="683" t="s">
        <v>738</v>
      </c>
      <c r="B112" s="683"/>
      <c r="C112" s="683"/>
    </row>
    <row r="113" spans="1:3">
      <c r="A113" s="683" t="s">
        <v>739</v>
      </c>
      <c r="B113" s="683"/>
      <c r="C113" s="683"/>
    </row>
    <row r="114" spans="1:3">
      <c r="A114" s="683" t="s">
        <v>740</v>
      </c>
      <c r="B114" s="683"/>
      <c r="C114" s="683"/>
    </row>
    <row r="115" spans="1:3">
      <c r="A115" s="683" t="s">
        <v>741</v>
      </c>
      <c r="B115" s="683"/>
      <c r="C115" s="683"/>
    </row>
    <row r="116" spans="1:3">
      <c r="A116" s="683" t="s">
        <v>742</v>
      </c>
      <c r="B116" s="683"/>
      <c r="C116" s="683"/>
    </row>
  </sheetData>
  <mergeCells count="76">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5:C5"/>
    <mergeCell ref="A6:C6"/>
    <mergeCell ref="B38:C38"/>
    <mergeCell ref="B39:C39"/>
    <mergeCell ref="A9:C9"/>
    <mergeCell ref="A10:C10"/>
    <mergeCell ref="A20:C20"/>
    <mergeCell ref="A19:C19"/>
    <mergeCell ref="B21:C21"/>
    <mergeCell ref="B22:C22"/>
    <mergeCell ref="A15:C15"/>
    <mergeCell ref="A11:C11"/>
    <mergeCell ref="A13:C13"/>
    <mergeCell ref="A14:C14"/>
    <mergeCell ref="A17:C17"/>
    <mergeCell ref="A79:C79"/>
    <mergeCell ref="A85:C85"/>
    <mergeCell ref="A32:C32"/>
    <mergeCell ref="A24:C24"/>
    <mergeCell ref="A25:C25"/>
    <mergeCell ref="B37:C37"/>
    <mergeCell ref="A83:C83"/>
    <mergeCell ref="B40:C40"/>
    <mergeCell ref="A44:C44"/>
    <mergeCell ref="A84:C84"/>
    <mergeCell ref="B42:C42"/>
    <mergeCell ref="A26:C26"/>
    <mergeCell ref="A27:C27"/>
    <mergeCell ref="A28:C28"/>
    <mergeCell ref="A29:C29"/>
    <mergeCell ref="A30:C30"/>
    <mergeCell ref="A116:C116"/>
    <mergeCell ref="A108:C108"/>
    <mergeCell ref="A109:C109"/>
    <mergeCell ref="A114:C114"/>
    <mergeCell ref="A112:C112"/>
    <mergeCell ref="A113:C113"/>
    <mergeCell ref="A110:C110"/>
    <mergeCell ref="A111:C111"/>
    <mergeCell ref="A115:C115"/>
    <mergeCell ref="A106:C106"/>
    <mergeCell ref="A107:C107"/>
    <mergeCell ref="B41:C41"/>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47:C47"/>
    <mergeCell ref="B33:C33"/>
    <mergeCell ref="B34:C34"/>
    <mergeCell ref="B35:C35"/>
    <mergeCell ref="B36:C36"/>
  </mergeCells>
  <pageMargins left="0.7" right="0.7" top="0.75" bottom="0.75" header="0.3" footer="0.3"/>
  <pageSetup paperSize="9" orientation="portrait"/>
  <headerFooter>
    <oddHeader>&amp;L&amp;"Calibri"&amp;10&amp;K000000 OFFICIAL&amp;1#_x000D_</oddHeader>
    <oddFooter>&amp;L_x000D_&amp;1#&amp;"Calibri"&amp;10&amp;K000000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5A4CF2E225D3704F8E723EB95B13B51F" ma:contentTypeVersion="5" ma:contentTypeDescription="Logical framework (Logframe) Content Type for Transparency" ma:contentTypeScope="" ma:versionID="d3b33eab8fdb5066908678208cda4f21">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204477</AmpProgrammeId>
    <ContentDescription xmlns="1dfeaaf3-78af-4f3c-9a64-5b70949f85ef" xsi:nil="true"/>
    <ProjectLanguage xmlns="1dfeaaf3-78af-4f3c-9a64-5b70949f85ef">English</ProjectLanguage>
    <Exclusion_x0020_Applied xmlns="1dfeaaf3-78af-4f3c-9a64-5b70949f85ef">false</Exclusion_x0020_Applied>
    <PublishingState xmlns="1dfeaaf3-78af-4f3c-9a64-5b70949f85ef">Not Published</PublishingState>
    <DocumentIdentifier xmlns="1dfeaaf3-78af-4f3c-9a64-5b70949f85ef">S20447720</DocumentIdentifi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9054B-D692-4AAC-8593-16613F1C4A8B}"/>
</file>

<file path=customXml/itemProps2.xml><?xml version="1.0" encoding="utf-8"?>
<ds:datastoreItem xmlns:ds="http://schemas.openxmlformats.org/officeDocument/2006/customXml" ds:itemID="{4785A5C0-4DA5-4788-A2E4-422E55E5875A}"/>
</file>

<file path=customXml/itemProps3.xml><?xml version="1.0" encoding="utf-8"?>
<ds:datastoreItem xmlns:ds="http://schemas.openxmlformats.org/officeDocument/2006/customXml" ds:itemID="{FEBD57A0-F59C-4AAD-8B60-CB53905C70A0}"/>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
  <cp:revision/>
  <dcterms:created xsi:type="dcterms:W3CDTF">2010-10-26T15:58:14Z</dcterms:created>
  <dcterms:modified xsi:type="dcterms:W3CDTF">2026-03-24T06:33:16Z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0x010100A9E804AD2130B047BEB1B1355903FA5903005A4CF2E225D3704F8E723EB95B13B51F</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2021-09-01T09:42:49Z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00f35573-5e40-4af6-8399-a4b003798082</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2022-08-31T06:11:31Z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ee12fdf2-5e74-4452-a5f5-8c7748253deb</vt:lpwstr>
  </property>
  <property fmtid="{D5CDD505-2E9C-101B-9397-08002B2CF9AE}" pid="21" name="MSIP_Label_9e9cc48d-6fba-4c12-9882-137473def580_ContentBits">
    <vt:lpwstr>3</vt:lpwstr>
  </property>
</Properties>
</file>