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https://fcogovuk-my.sharepoint.com/personal/david_crowther_fco_gov_uk/Documents/DevTracker/"/>
    </mc:Choice>
  </mc:AlternateContent>
  <xr:revisionPtr revIDLastSave="0" documentId="8_{0153F282-8031-442E-B8B9-414E76CD37CF}" xr6:coauthVersionLast="47" xr6:coauthVersionMax="47" xr10:uidLastSave="{00000000-0000-0000-0000-000000000000}"/>
  <bookViews>
    <workbookView xWindow="-108" yWindow="-13068" windowWidth="23256" windowHeight="12576" tabRatio="885" activeTab="1" xr2:uid="{00000000-000D-0000-FFFF-FFFF00000000}"/>
  </bookViews>
  <sheets>
    <sheet name="Narrative Report Tables" sheetId="5" r:id="rId1"/>
    <sheet name="Ukraine logframe" sheetId="16" r:id="rId2"/>
    <sheet name="Ukraine Metrics " sheetId="15" r:id="rId3"/>
    <sheet name="Counting issues log" sheetId="17" r:id="rId4"/>
  </sheets>
  <definedNames>
    <definedName name="_xlnm.Print_Area" localSheetId="1">'Ukraine logframe'!$A$1:$M$119</definedName>
    <definedName name="_xlnm.Print_Area" localSheetId="2">'Ukraine Metrics '!$E$2:$S$56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4" i="15" l="1"/>
  <c r="N74" i="15"/>
  <c r="M75" i="15"/>
  <c r="N75" i="15"/>
  <c r="L74" i="15"/>
  <c r="O68" i="15"/>
  <c r="N35" i="15"/>
  <c r="N39" i="15"/>
  <c r="N38" i="15"/>
  <c r="L77" i="15" l="1"/>
  <c r="M11" i="15" l="1"/>
  <c r="M12" i="15"/>
  <c r="M13" i="15"/>
  <c r="M15" i="15"/>
  <c r="M16" i="15"/>
  <c r="M17" i="15"/>
  <c r="M18" i="15"/>
  <c r="M19" i="15"/>
  <c r="M20" i="15"/>
  <c r="M10" i="15"/>
  <c r="N12" i="5"/>
  <c r="N11" i="5"/>
  <c r="N10" i="5"/>
  <c r="N9" i="5"/>
  <c r="N8" i="5"/>
  <c r="M12" i="5"/>
  <c r="M11" i="5"/>
  <c r="M10" i="5"/>
  <c r="M9" i="5"/>
  <c r="M8" i="5"/>
  <c r="I10" i="5"/>
  <c r="I9" i="5"/>
  <c r="H9" i="5"/>
  <c r="J44" i="15"/>
  <c r="J56" i="15" s="1"/>
  <c r="F77" i="15" l="1"/>
  <c r="G77" i="15"/>
  <c r="H77" i="15"/>
  <c r="I77" i="15"/>
  <c r="J77" i="15"/>
  <c r="K77" i="15"/>
  <c r="I74" i="15"/>
  <c r="K74" i="15"/>
  <c r="F31" i="15"/>
  <c r="F21" i="15" l="1"/>
  <c r="G21" i="15"/>
  <c r="H21" i="15"/>
  <c r="I21" i="15"/>
  <c r="J21" i="15"/>
  <c r="K21" i="15"/>
  <c r="L21" i="15"/>
  <c r="E21" i="15"/>
  <c r="N55" i="15" l="1"/>
  <c r="N54" i="15"/>
  <c r="E31" i="15" l="1"/>
  <c r="G31" i="15"/>
  <c r="H31" i="15"/>
  <c r="I31" i="15"/>
  <c r="J31" i="15"/>
  <c r="K31" i="15"/>
  <c r="L31" i="15"/>
  <c r="F44" i="16" l="1"/>
  <c r="E44" i="16"/>
  <c r="G44" i="16" s="1"/>
  <c r="I44" i="16" s="1"/>
  <c r="K44" i="16" s="1"/>
  <c r="M72" i="15" l="1"/>
  <c r="P72" i="15" s="1"/>
  <c r="E125" i="16"/>
  <c r="F125" i="16" s="1"/>
  <c r="G125" i="16" s="1"/>
  <c r="H125" i="16" s="1"/>
  <c r="I125" i="16" s="1"/>
  <c r="J125" i="16" s="1"/>
  <c r="K125" i="16" s="1"/>
  <c r="L125" i="16" s="1"/>
  <c r="E124" i="16"/>
  <c r="F124" i="16" s="1"/>
  <c r="G124" i="16" s="1"/>
  <c r="H124" i="16" s="1"/>
  <c r="I124" i="16" s="1"/>
  <c r="J124" i="16" s="1"/>
  <c r="K124" i="16" s="1"/>
  <c r="L124" i="16" s="1"/>
  <c r="E107" i="16"/>
  <c r="F81" i="15"/>
  <c r="G81" i="15"/>
  <c r="H81" i="15"/>
  <c r="I81" i="15"/>
  <c r="J81" i="15"/>
  <c r="K81" i="15"/>
  <c r="L81" i="15"/>
  <c r="E81" i="15"/>
  <c r="F14" i="15"/>
  <c r="G14" i="15"/>
  <c r="H14" i="15"/>
  <c r="I14" i="15"/>
  <c r="J14" i="15"/>
  <c r="K14" i="15"/>
  <c r="L14" i="15"/>
  <c r="E14" i="15"/>
  <c r="F44" i="15"/>
  <c r="G44" i="15"/>
  <c r="H44" i="15"/>
  <c r="H56" i="15" s="1"/>
  <c r="I44" i="15"/>
  <c r="K44" i="15"/>
  <c r="L44" i="15"/>
  <c r="L56" i="15" s="1"/>
  <c r="E44" i="15"/>
  <c r="J72" i="15"/>
  <c r="J74" i="15" s="1"/>
  <c r="L72" i="15"/>
  <c r="H72" i="15"/>
  <c r="H74" i="15" s="1"/>
  <c r="F72" i="15"/>
  <c r="M14" i="15" l="1"/>
  <c r="H8" i="5"/>
  <c r="R51" i="5"/>
  <c r="S51" i="5"/>
  <c r="I8" i="5"/>
  <c r="F56" i="15"/>
  <c r="N81" i="15"/>
  <c r="Q81" i="15" s="1"/>
  <c r="M81" i="15"/>
  <c r="P81" i="15" s="1"/>
  <c r="E126" i="16"/>
  <c r="F126" i="16" s="1"/>
  <c r="G126" i="16" s="1"/>
  <c r="H126" i="16" s="1"/>
  <c r="I126" i="16" s="1"/>
  <c r="J126" i="16" s="1"/>
  <c r="K126" i="16" s="1"/>
  <c r="L126" i="16" s="1"/>
  <c r="O11" i="5"/>
  <c r="M13" i="5"/>
  <c r="O12" i="5"/>
  <c r="O8" i="5"/>
  <c r="J9" i="5"/>
  <c r="O10" i="5"/>
  <c r="N13" i="5"/>
  <c r="O9" i="5"/>
  <c r="O77" i="15"/>
  <c r="E90" i="16"/>
  <c r="T51" i="5" l="1"/>
  <c r="J8" i="5"/>
  <c r="O81" i="15"/>
  <c r="R81" i="15"/>
  <c r="O13" i="5"/>
  <c r="M79" i="15"/>
  <c r="P79" i="15" s="1"/>
  <c r="N79" i="15"/>
  <c r="N68" i="15"/>
  <c r="N71" i="15"/>
  <c r="Q68" i="15" l="1"/>
  <c r="O79" i="15"/>
  <c r="Q79" i="15"/>
  <c r="R79" i="15" s="1"/>
  <c r="N70" i="15"/>
  <c r="Q70" i="15" s="1"/>
  <c r="N69" i="15"/>
  <c r="M62" i="15"/>
  <c r="M58" i="15"/>
  <c r="M54" i="15"/>
  <c r="P54" i="15" s="1"/>
  <c r="M50" i="15"/>
  <c r="P50" i="15" s="1"/>
  <c r="M46" i="15"/>
  <c r="P46" i="15" s="1"/>
  <c r="M64" i="15"/>
  <c r="M60" i="15"/>
  <c r="M56" i="15"/>
  <c r="M52" i="15"/>
  <c r="P52" i="15" s="1"/>
  <c r="M48" i="15"/>
  <c r="P48" i="15" s="1"/>
  <c r="M43" i="15"/>
  <c r="P43" i="15" s="1"/>
  <c r="M39" i="15"/>
  <c r="P39" i="15" s="1"/>
  <c r="E116" i="16"/>
  <c r="M59" i="15"/>
  <c r="M51" i="15"/>
  <c r="P51" i="15" s="1"/>
  <c r="M42" i="15"/>
  <c r="P42" i="15" s="1"/>
  <c r="M38" i="15"/>
  <c r="P38" i="15" s="1"/>
  <c r="M41" i="15"/>
  <c r="P41" i="15" s="1"/>
  <c r="Q55" i="15"/>
  <c r="N51" i="15"/>
  <c r="Q51" i="15" s="1"/>
  <c r="N47" i="15"/>
  <c r="N43" i="15"/>
  <c r="Q39" i="15"/>
  <c r="M63" i="15"/>
  <c r="M55" i="15"/>
  <c r="P55" i="15" s="1"/>
  <c r="M47" i="15"/>
  <c r="P47" i="15" s="1"/>
  <c r="M67" i="15"/>
  <c r="P67" i="15" s="1"/>
  <c r="M30" i="15"/>
  <c r="P30" i="15" s="1"/>
  <c r="P75" i="15"/>
  <c r="Q38" i="15"/>
  <c r="N50" i="15"/>
  <c r="N46" i="15"/>
  <c r="Q46" i="15" s="1"/>
  <c r="N42" i="15"/>
  <c r="N58" i="15"/>
  <c r="N67" i="15"/>
  <c r="Q67" i="15" s="1"/>
  <c r="M76" i="15"/>
  <c r="P76" i="15" s="1"/>
  <c r="P77" i="15" s="1"/>
  <c r="N76" i="15"/>
  <c r="M35" i="15"/>
  <c r="P35" i="15" s="1"/>
  <c r="M65" i="15"/>
  <c r="M61" i="15"/>
  <c r="M57" i="15"/>
  <c r="M53" i="15"/>
  <c r="P53" i="15" s="1"/>
  <c r="M49" i="15"/>
  <c r="P49" i="15" s="1"/>
  <c r="M45" i="15"/>
  <c r="P45" i="15" s="1"/>
  <c r="M40" i="15"/>
  <c r="P40" i="15" s="1"/>
  <c r="Q71" i="15"/>
  <c r="F96" i="16"/>
  <c r="H96" i="16" s="1"/>
  <c r="J96" i="16" s="1"/>
  <c r="L96" i="16" s="1"/>
  <c r="N64" i="15"/>
  <c r="N53" i="15"/>
  <c r="N49" i="15"/>
  <c r="N45" i="15"/>
  <c r="N41" i="15"/>
  <c r="N52" i="15"/>
  <c r="N48" i="15"/>
  <c r="N40" i="15"/>
  <c r="E96" i="16"/>
  <c r="G96" i="16" s="1"/>
  <c r="I96" i="16" s="1"/>
  <c r="K96" i="16" s="1"/>
  <c r="E93" i="16"/>
  <c r="G93" i="16" s="1"/>
  <c r="I93" i="16" s="1"/>
  <c r="K93" i="16" s="1"/>
  <c r="F87" i="16"/>
  <c r="H87" i="16" s="1"/>
  <c r="J87" i="16" s="1"/>
  <c r="L87" i="16" s="1"/>
  <c r="E87" i="16"/>
  <c r="G87" i="16" s="1"/>
  <c r="I87" i="16" s="1"/>
  <c r="K87" i="16" s="1"/>
  <c r="E35" i="16"/>
  <c r="Q69" i="15" l="1"/>
  <c r="Q72" i="15" s="1"/>
  <c r="N72" i="15"/>
  <c r="O54" i="15"/>
  <c r="O42" i="15"/>
  <c r="O50" i="15"/>
  <c r="O43" i="15"/>
  <c r="R39" i="15"/>
  <c r="O39" i="15"/>
  <c r="R38" i="15"/>
  <c r="O58" i="15"/>
  <c r="O55" i="15"/>
  <c r="M44" i="15"/>
  <c r="P44" i="15" s="1"/>
  <c r="N77" i="15"/>
  <c r="Q77" i="15" s="1"/>
  <c r="Q76" i="15"/>
  <c r="Q50" i="15"/>
  <c r="R50" i="15" s="1"/>
  <c r="F116" i="16"/>
  <c r="G116" i="16" s="1"/>
  <c r="H116" i="16" s="1"/>
  <c r="I116" i="16" s="1"/>
  <c r="J116" i="16" s="1"/>
  <c r="K116" i="16" s="1"/>
  <c r="L116" i="16" s="1"/>
  <c r="O67" i="15"/>
  <c r="O51" i="15"/>
  <c r="R51" i="15"/>
  <c r="R46" i="15"/>
  <c r="Q58" i="15"/>
  <c r="R58" i="15" s="1"/>
  <c r="Q54" i="15"/>
  <c r="R54" i="15" s="1"/>
  <c r="Q43" i="15"/>
  <c r="R43" i="15" s="1"/>
  <c r="Q75" i="15"/>
  <c r="R67" i="15"/>
  <c r="O46" i="15"/>
  <c r="M77" i="15"/>
  <c r="O47" i="15"/>
  <c r="Q42" i="15"/>
  <c r="R42" i="15" s="1"/>
  <c r="Q47" i="15"/>
  <c r="R47" i="15" s="1"/>
  <c r="R55" i="15"/>
  <c r="Q48" i="15"/>
  <c r="R48" i="15" s="1"/>
  <c r="O48" i="15"/>
  <c r="O49" i="15"/>
  <c r="Q49" i="15"/>
  <c r="R49" i="15" s="1"/>
  <c r="Q52" i="15"/>
  <c r="R52" i="15" s="1"/>
  <c r="O52" i="15"/>
  <c r="Q53" i="15"/>
  <c r="R53" i="15" s="1"/>
  <c r="O53" i="15"/>
  <c r="O40" i="15"/>
  <c r="Q40" i="15"/>
  <c r="R40" i="15" s="1"/>
  <c r="Q41" i="15"/>
  <c r="R41" i="15" s="1"/>
  <c r="O41" i="15"/>
  <c r="Q64" i="15"/>
  <c r="R64" i="15" s="1"/>
  <c r="O64" i="15"/>
  <c r="O45" i="15"/>
  <c r="Q45" i="15"/>
  <c r="R45" i="15" s="1"/>
  <c r="N59" i="15" l="1"/>
  <c r="Q59" i="15" s="1"/>
  <c r="R59" i="15" s="1"/>
  <c r="O59" i="15" l="1"/>
  <c r="N60" i="15"/>
  <c r="N61" i="15" l="1"/>
  <c r="Q60" i="15"/>
  <c r="R60" i="15" s="1"/>
  <c r="O60" i="15"/>
  <c r="Q61" i="15" l="1"/>
  <c r="R61" i="15" s="1"/>
  <c r="O61" i="15"/>
  <c r="N44" i="15" l="1"/>
  <c r="O44" i="15" l="1"/>
  <c r="Q44" i="15"/>
  <c r="R44" i="15" s="1"/>
  <c r="F78" i="16" l="1"/>
  <c r="M71" i="15" l="1"/>
  <c r="E109" i="16"/>
  <c r="M69" i="15"/>
  <c r="P69" i="15" s="1"/>
  <c r="R69" i="15" s="1"/>
  <c r="F108" i="16"/>
  <c r="E108" i="16"/>
  <c r="M68" i="15"/>
  <c r="E104" i="16"/>
  <c r="G104" i="16" s="1"/>
  <c r="I104" i="16" s="1"/>
  <c r="K104" i="16" s="1"/>
  <c r="C10" i="5" s="1"/>
  <c r="F93" i="16"/>
  <c r="F84" i="16"/>
  <c r="E84" i="16"/>
  <c r="G84" i="16" s="1"/>
  <c r="I84" i="16" s="1"/>
  <c r="K84" i="16" s="1"/>
  <c r="F81" i="16"/>
  <c r="E81" i="16"/>
  <c r="E78" i="16"/>
  <c r="F69" i="16"/>
  <c r="E69" i="16"/>
  <c r="M33" i="15" l="1"/>
  <c r="P33" i="15" s="1"/>
  <c r="P71" i="15"/>
  <c r="R71" i="15" s="1"/>
  <c r="O71" i="15"/>
  <c r="P68" i="15"/>
  <c r="H93" i="16"/>
  <c r="J93" i="16" s="1"/>
  <c r="L93" i="16" s="1"/>
  <c r="E110" i="16"/>
  <c r="F110" i="16"/>
  <c r="H78" i="16"/>
  <c r="G78" i="16"/>
  <c r="H108" i="16"/>
  <c r="H69" i="16"/>
  <c r="J69" i="16" s="1"/>
  <c r="L69" i="16" s="1"/>
  <c r="F36" i="16"/>
  <c r="F34" i="16"/>
  <c r="F33" i="16"/>
  <c r="F32" i="16"/>
  <c r="F31" i="16"/>
  <c r="F30" i="16"/>
  <c r="P20" i="15"/>
  <c r="P19" i="15"/>
  <c r="P18" i="15"/>
  <c r="N17" i="15"/>
  <c r="Q17" i="15" s="1"/>
  <c r="P17" i="15"/>
  <c r="N13" i="15"/>
  <c r="Q13" i="15" s="1"/>
  <c r="E9" i="16"/>
  <c r="E8" i="16"/>
  <c r="N10" i="15"/>
  <c r="Q10" i="15" s="1"/>
  <c r="I78" i="16" l="1"/>
  <c r="J108" i="16"/>
  <c r="H110" i="16"/>
  <c r="N26" i="15"/>
  <c r="Q26" i="15" s="1"/>
  <c r="R17" i="15"/>
  <c r="N28" i="15"/>
  <c r="Q28" i="15" s="1"/>
  <c r="F8" i="16"/>
  <c r="N11" i="15"/>
  <c r="Q11" i="15" s="1"/>
  <c r="F18" i="16"/>
  <c r="H18" i="16" s="1"/>
  <c r="N19" i="15"/>
  <c r="Q19" i="15" s="1"/>
  <c r="R19" i="15" s="1"/>
  <c r="N25" i="15"/>
  <c r="Q25" i="15" s="1"/>
  <c r="E32" i="16"/>
  <c r="G32" i="16" s="1"/>
  <c r="M27" i="15"/>
  <c r="P27" i="15" s="1"/>
  <c r="N29" i="15"/>
  <c r="Q29" i="15" s="1"/>
  <c r="F9" i="16"/>
  <c r="H9" i="16" s="1"/>
  <c r="N12" i="15"/>
  <c r="Q12" i="15" s="1"/>
  <c r="F17" i="16"/>
  <c r="H17" i="16" s="1"/>
  <c r="N18" i="15"/>
  <c r="Q18" i="15" s="1"/>
  <c r="R18" i="15" s="1"/>
  <c r="E31" i="16"/>
  <c r="G31" i="16" s="1"/>
  <c r="M26" i="15"/>
  <c r="P26" i="15" s="1"/>
  <c r="F35" i="16"/>
  <c r="H35" i="16" s="1"/>
  <c r="N30" i="15"/>
  <c r="Q30" i="15" s="1"/>
  <c r="R30" i="15" s="1"/>
  <c r="F19" i="16"/>
  <c r="H19" i="16" s="1"/>
  <c r="N20" i="15"/>
  <c r="Q20" i="15" s="1"/>
  <c r="R20" i="15" s="1"/>
  <c r="E30" i="16"/>
  <c r="G30" i="16" s="1"/>
  <c r="E36" i="16"/>
  <c r="G36" i="16" s="1"/>
  <c r="I36" i="16" s="1"/>
  <c r="K36" i="16" s="1"/>
  <c r="M25" i="15"/>
  <c r="N27" i="15"/>
  <c r="Q27" i="15" s="1"/>
  <c r="E34" i="16"/>
  <c r="G34" i="16" s="1"/>
  <c r="M29" i="15"/>
  <c r="P29" i="15" s="1"/>
  <c r="E33" i="16"/>
  <c r="G33" i="16" s="1"/>
  <c r="M28" i="15"/>
  <c r="P28" i="15" s="1"/>
  <c r="R68" i="15"/>
  <c r="F10" i="16"/>
  <c r="F16" i="16"/>
  <c r="H16" i="16" s="1"/>
  <c r="E19" i="16"/>
  <c r="G19" i="16" s="1"/>
  <c r="F7" i="16"/>
  <c r="P13" i="15"/>
  <c r="R13" i="15" s="1"/>
  <c r="E10" i="16"/>
  <c r="G10" i="16" s="1"/>
  <c r="E18" i="16"/>
  <c r="G18" i="16" s="1"/>
  <c r="E16" i="16"/>
  <c r="G16" i="16" s="1"/>
  <c r="E7" i="16"/>
  <c r="G7" i="16" s="1"/>
  <c r="I7" i="16" s="1"/>
  <c r="E17" i="16"/>
  <c r="G17" i="16" s="1"/>
  <c r="J78" i="16"/>
  <c r="H84" i="16"/>
  <c r="H81" i="16"/>
  <c r="G110" i="16"/>
  <c r="G108" i="16"/>
  <c r="G81" i="16"/>
  <c r="G69" i="16"/>
  <c r="G107" i="16"/>
  <c r="G35" i="16"/>
  <c r="H31" i="16"/>
  <c r="G8" i="16"/>
  <c r="G9" i="16"/>
  <c r="H36" i="16"/>
  <c r="J36" i="16" s="1"/>
  <c r="L36" i="16" s="1"/>
  <c r="H33" i="16"/>
  <c r="H32" i="16"/>
  <c r="H34" i="16"/>
  <c r="H30" i="16"/>
  <c r="L108" i="16" l="1"/>
  <c r="D12" i="5" s="1"/>
  <c r="K78" i="16"/>
  <c r="C8" i="5" s="1"/>
  <c r="J110" i="16"/>
  <c r="J30" i="16"/>
  <c r="L30" i="16" s="1"/>
  <c r="R40" i="5" s="1"/>
  <c r="J9" i="16"/>
  <c r="L9" i="16" s="1"/>
  <c r="R24" i="5" s="1"/>
  <c r="H8" i="16"/>
  <c r="H7" i="16"/>
  <c r="H10" i="16"/>
  <c r="R26" i="15"/>
  <c r="R28" i="15"/>
  <c r="N31" i="15"/>
  <c r="Q31" i="15" s="1"/>
  <c r="R27" i="15"/>
  <c r="R29" i="15"/>
  <c r="P25" i="15"/>
  <c r="R25" i="15" s="1"/>
  <c r="M31" i="15"/>
  <c r="P31" i="15" s="1"/>
  <c r="F11" i="16"/>
  <c r="N14" i="15"/>
  <c r="Q14" i="15" s="1"/>
  <c r="M21" i="15"/>
  <c r="P21" i="15" s="1"/>
  <c r="E11" i="16"/>
  <c r="L78" i="16"/>
  <c r="D8" i="5" s="1"/>
  <c r="J84" i="16"/>
  <c r="L84" i="16" s="1"/>
  <c r="J32" i="16"/>
  <c r="L32" i="16" s="1"/>
  <c r="R42" i="5" s="1"/>
  <c r="J31" i="16"/>
  <c r="L31" i="16" s="1"/>
  <c r="R41" i="5" s="1"/>
  <c r="J17" i="16"/>
  <c r="L17" i="16" s="1"/>
  <c r="R32" i="5" s="1"/>
  <c r="J16" i="16"/>
  <c r="L16" i="16" s="1"/>
  <c r="R31" i="5" s="1"/>
  <c r="J33" i="16"/>
  <c r="L33" i="16" s="1"/>
  <c r="R43" i="5" s="1"/>
  <c r="J81" i="16"/>
  <c r="J35" i="16"/>
  <c r="L35" i="16" s="1"/>
  <c r="R45" i="5" s="1"/>
  <c r="J34" i="16"/>
  <c r="L34" i="16" s="1"/>
  <c r="R44" i="5" s="1"/>
  <c r="J19" i="16"/>
  <c r="L19" i="16" s="1"/>
  <c r="R34" i="5" s="1"/>
  <c r="J18" i="16"/>
  <c r="L18" i="16" s="1"/>
  <c r="R33" i="5" s="1"/>
  <c r="I69" i="16"/>
  <c r="I30" i="16"/>
  <c r="K30" i="16" s="1"/>
  <c r="I16" i="16"/>
  <c r="K16" i="16" s="1"/>
  <c r="K7" i="16"/>
  <c r="I10" i="16"/>
  <c r="K10" i="16" s="1"/>
  <c r="I108" i="16"/>
  <c r="I107" i="16"/>
  <c r="I19" i="16"/>
  <c r="K19" i="16" s="1"/>
  <c r="I32" i="16"/>
  <c r="K32" i="16" s="1"/>
  <c r="I81" i="16"/>
  <c r="I9" i="16"/>
  <c r="K9" i="16" s="1"/>
  <c r="I35" i="16"/>
  <c r="K35" i="16" s="1"/>
  <c r="I110" i="16"/>
  <c r="I31" i="16"/>
  <c r="K31" i="16" s="1"/>
  <c r="I17" i="16"/>
  <c r="K17" i="16" s="1"/>
  <c r="I8" i="16"/>
  <c r="K8" i="16" s="1"/>
  <c r="I18" i="16"/>
  <c r="K18" i="16" s="1"/>
  <c r="I33" i="16"/>
  <c r="K33" i="16" s="1"/>
  <c r="I34" i="16"/>
  <c r="K34" i="16" s="1"/>
  <c r="R35" i="5" l="1"/>
  <c r="L110" i="16"/>
  <c r="D14" i="5" s="1"/>
  <c r="J7" i="16"/>
  <c r="L7" i="16" s="1"/>
  <c r="R22" i="5" s="1"/>
  <c r="J8" i="16"/>
  <c r="L8" i="16" s="1"/>
  <c r="R23" i="5" s="1"/>
  <c r="J10" i="16"/>
  <c r="L10" i="16" s="1"/>
  <c r="R25" i="5" s="1"/>
  <c r="P14" i="15"/>
  <c r="R31" i="15"/>
  <c r="R46" i="5"/>
  <c r="L81" i="16"/>
  <c r="D9" i="5" s="1"/>
  <c r="K81" i="16"/>
  <c r="C9" i="5" s="1"/>
  <c r="K110" i="16"/>
  <c r="C14" i="5" s="1"/>
  <c r="K108" i="16"/>
  <c r="C12" i="5" s="1"/>
  <c r="K69" i="16"/>
  <c r="K107" i="16"/>
  <c r="C11" i="5" s="1"/>
  <c r="E9" i="5" l="1"/>
  <c r="R26" i="5"/>
  <c r="R14" i="15"/>
  <c r="Q35" i="15"/>
  <c r="R35" i="15" s="1"/>
  <c r="N33" i="15" l="1"/>
  <c r="Q33" i="15" s="1"/>
  <c r="R33" i="15" s="1"/>
  <c r="P12" i="15"/>
  <c r="R12" i="15" s="1"/>
  <c r="P11" i="15"/>
  <c r="R11" i="15" s="1"/>
  <c r="O35" i="15"/>
  <c r="P10" i="15"/>
  <c r="R10" i="15" s="1"/>
  <c r="H44" i="16" l="1"/>
  <c r="J44" i="16" s="1"/>
  <c r="L44" i="16" s="1"/>
  <c r="N21" i="15"/>
  <c r="Q21" i="15" s="1"/>
  <c r="R21" i="15" s="1"/>
  <c r="O30" i="15"/>
  <c r="O29" i="15"/>
  <c r="O26" i="15"/>
  <c r="O20" i="15"/>
  <c r="O11" i="15"/>
  <c r="O28" i="15"/>
  <c r="O25" i="15"/>
  <c r="O18" i="15"/>
  <c r="O13" i="15"/>
  <c r="O31" i="15"/>
  <c r="O10" i="15"/>
  <c r="O27" i="15"/>
  <c r="O17" i="15"/>
  <c r="H11" i="16"/>
  <c r="G11" i="16"/>
  <c r="O12" i="15"/>
  <c r="O38" i="15"/>
  <c r="O19" i="15"/>
  <c r="N15" i="15" l="1"/>
  <c r="J11" i="16"/>
  <c r="O33" i="15"/>
  <c r="I11" i="16"/>
  <c r="O21" i="15"/>
  <c r="O14" i="15"/>
  <c r="Q15" i="15" l="1"/>
  <c r="Q16" i="15" s="1"/>
  <c r="N16" i="15"/>
  <c r="N22" i="15"/>
  <c r="E21" i="16"/>
  <c r="L11" i="16"/>
  <c r="K11" i="16"/>
  <c r="N73" i="15"/>
  <c r="G21" i="16" l="1"/>
  <c r="Q73" i="15"/>
  <c r="Q74" i="15" s="1"/>
  <c r="N23" i="15"/>
  <c r="Q22" i="15"/>
  <c r="Q23" i="15" s="1"/>
  <c r="F112" i="16"/>
  <c r="F111" i="16"/>
  <c r="E112" i="16"/>
  <c r="H111" i="16" l="1"/>
  <c r="J111" i="16" s="1"/>
  <c r="L111" i="16" s="1"/>
  <c r="L112" i="16" l="1"/>
  <c r="J112" i="16"/>
  <c r="H112" i="16"/>
  <c r="E8" i="5"/>
  <c r="F104" i="16" l="1"/>
  <c r="H104" i="16" s="1"/>
  <c r="J104" i="16" s="1"/>
  <c r="F109" i="16" l="1"/>
  <c r="F107" i="16"/>
  <c r="G109" i="16"/>
  <c r="L104" i="16" l="1"/>
  <c r="D10" i="5" s="1"/>
  <c r="E10" i="5" s="1"/>
  <c r="H107" i="16"/>
  <c r="H109" i="16"/>
  <c r="N57" i="15"/>
  <c r="O57" i="15" s="1"/>
  <c r="M70" i="15"/>
  <c r="I109" i="16"/>
  <c r="N65" i="15"/>
  <c r="K109" i="16" l="1"/>
  <c r="C13" i="5" s="1"/>
  <c r="C15" i="5" s="1"/>
  <c r="J109" i="16"/>
  <c r="J107" i="16"/>
  <c r="Q57" i="15"/>
  <c r="R57" i="15" s="1"/>
  <c r="O65" i="15"/>
  <c r="Q65" i="15"/>
  <c r="R65" i="15" s="1"/>
  <c r="N62" i="15"/>
  <c r="F90" i="16"/>
  <c r="P70" i="15"/>
  <c r="O70" i="15"/>
  <c r="O72" i="15"/>
  <c r="N63" i="15"/>
  <c r="L107" i="16" l="1"/>
  <c r="D11" i="5" s="1"/>
  <c r="L109" i="16"/>
  <c r="D13" i="5" s="1"/>
  <c r="Q62" i="15"/>
  <c r="R62" i="15" s="1"/>
  <c r="O62" i="15"/>
  <c r="R70" i="15"/>
  <c r="O63" i="15"/>
  <c r="Q63" i="15"/>
  <c r="R63" i="15" s="1"/>
  <c r="H90" i="16"/>
  <c r="D15" i="5" l="1"/>
  <c r="R72" i="15"/>
  <c r="J90" i="16"/>
  <c r="N56" i="15"/>
  <c r="M73" i="15"/>
  <c r="O73" i="15" l="1"/>
  <c r="O74" i="15" s="1"/>
  <c r="P73" i="15"/>
  <c r="L90" i="16"/>
  <c r="Q56" i="15"/>
  <c r="R56" i="15" s="1"/>
  <c r="O56" i="15"/>
  <c r="P15" i="15" l="1"/>
  <c r="E12" i="16"/>
  <c r="G12" i="16" s="1"/>
  <c r="R15" i="15" l="1"/>
  <c r="R16" i="15" s="1"/>
  <c r="P16" i="15"/>
  <c r="F21" i="16"/>
  <c r="E13" i="16"/>
  <c r="H21" i="16"/>
  <c r="G13" i="16"/>
  <c r="H12" i="16"/>
  <c r="I12" i="16"/>
  <c r="F12" i="16"/>
  <c r="O15" i="15"/>
  <c r="O16" i="15" s="1"/>
  <c r="K12" i="16" l="1"/>
  <c r="I13" i="16"/>
  <c r="H13" i="16"/>
  <c r="I21" i="16"/>
  <c r="J12" i="16"/>
  <c r="F13" i="16"/>
  <c r="L12" i="16" l="1"/>
  <c r="L13" i="16" s="1"/>
  <c r="J13" i="16"/>
  <c r="K21" i="16"/>
  <c r="K13" i="16"/>
  <c r="J21" i="16"/>
  <c r="M22" i="15"/>
  <c r="P22" i="15" s="1"/>
  <c r="L21" i="16"/>
  <c r="R22" i="15" l="1"/>
  <c r="R23" i="15" s="1"/>
  <c r="P23" i="15"/>
  <c r="O22" i="15"/>
  <c r="M23" i="15"/>
  <c r="P74" i="15"/>
  <c r="R73" i="15"/>
  <c r="R74" i="15" s="1"/>
  <c r="R75" i="15" s="1"/>
  <c r="R76" i="15" s="1"/>
  <c r="R77" i="15" s="1"/>
  <c r="E111" i="16"/>
  <c r="E113" i="16" l="1"/>
  <c r="G111" i="16"/>
  <c r="G112" i="16" l="1"/>
  <c r="I111" i="16"/>
  <c r="K111" i="16" l="1"/>
  <c r="I112" i="16"/>
  <c r="K112" i="16" s="1"/>
  <c r="E15" i="5" l="1"/>
  <c r="F20" i="16"/>
  <c r="H20" i="16" s="1"/>
  <c r="E20" i="16"/>
  <c r="E22" i="16" s="1"/>
  <c r="G22" i="16" s="1"/>
  <c r="H22" i="16" l="1"/>
  <c r="F22" i="16"/>
  <c r="J20" i="16"/>
  <c r="J22" i="16" s="1"/>
  <c r="G20" i="16"/>
  <c r="I20" i="16" s="1"/>
  <c r="K20" i="16" s="1"/>
  <c r="K22" i="16" s="1"/>
  <c r="L20" i="16" l="1"/>
  <c r="L22" i="16" s="1"/>
  <c r="I2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Shamsa Hussain</author>
  </authors>
  <commentList>
    <comment ref="B90" authorId="0" shapeId="0" xr:uid="{00000000-0006-0000-0100-000001000000}">
      <text>
        <r>
          <rPr>
            <b/>
            <sz val="9"/>
            <color indexed="81"/>
            <rFont val="Tahoma"/>
            <family val="2"/>
          </rPr>
          <t>Shamsa Hussain:</t>
        </r>
        <r>
          <rPr>
            <sz val="9"/>
            <color indexed="81"/>
            <rFont val="Tahoma"/>
            <family val="2"/>
          </rPr>
          <t xml:space="preserve">
CHECK IF THIS IS THE TOTAL OF ALL ITEMS DESTORYED?)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Serhii Hryshyn</author>
  </authors>
  <commentList>
    <comment ref="J55" authorId="0" shapeId="0" xr:uid="{00000000-0006-0000-0200-000001000000}">
      <text>
        <r>
          <rPr>
            <b/>
            <sz val="9"/>
            <color indexed="81"/>
            <rFont val="Tahoma"/>
            <charset val="1"/>
          </rPr>
          <t>Serhii Hryshyn:</t>
        </r>
        <r>
          <rPr>
            <sz val="9"/>
            <color indexed="81"/>
            <rFont val="Tahoma"/>
            <charset val="1"/>
          </rPr>
          <t xml:space="preserve">
Changed from 3 to 4 as an additional NTS report was checked and added to the database. The m2 above were adjusted accordingly.</t>
        </r>
      </text>
    </comment>
    <comment ref="J62" authorId="0" shapeId="0" xr:uid="{00000000-0006-0000-0200-000002000000}">
      <text>
        <r>
          <rPr>
            <b/>
            <sz val="9"/>
            <color indexed="81"/>
            <rFont val="Tahoma"/>
            <charset val="1"/>
          </rPr>
          <t>Serhii Hryshyn:</t>
        </r>
        <r>
          <rPr>
            <sz val="9"/>
            <color indexed="81"/>
            <rFont val="Tahoma"/>
            <charset val="1"/>
          </rPr>
          <t xml:space="preserve">
Number of AXO changed from 2 to 3 following the database review</t>
        </r>
      </text>
    </comment>
  </commentList>
</comments>
</file>

<file path=xl/sharedStrings.xml><?xml version="1.0" encoding="utf-8"?>
<sst xmlns="http://schemas.openxmlformats.org/spreadsheetml/2006/main" count="375" uniqueCount="238">
  <si>
    <t>Sheet is password protected, all cells link to the logframe or metrics tables.</t>
  </si>
  <si>
    <t>NARRATIVE REPORT TABLES</t>
  </si>
  <si>
    <t>UKRAINE</t>
  </si>
  <si>
    <t>Q4</t>
  </si>
  <si>
    <t>OUTPUT TABLES (quarterly reporting)</t>
  </si>
  <si>
    <t>Table 1: HALO Cumulative Progress on KPIs Q4</t>
  </si>
  <si>
    <t>Table 3: HALO Output 3 Progress, Iterative Q4</t>
  </si>
  <si>
    <t>Table 4: HALO Output 4 Progress, Iterative Q4</t>
  </si>
  <si>
    <t>KPI</t>
  </si>
  <si>
    <t>Planned</t>
  </si>
  <si>
    <t>Achieved</t>
  </si>
  <si>
    <t>% Achieved</t>
  </si>
  <si>
    <t>Output Indicator</t>
  </si>
  <si>
    <t>Land cleared (sqm)</t>
  </si>
  <si>
    <t>EORE sessions</t>
  </si>
  <si>
    <t>Land reduced (sqm)</t>
  </si>
  <si>
    <t>Direct Beneficiaries of EORE (W)</t>
  </si>
  <si>
    <t>Land cancelled (sqm)</t>
  </si>
  <si>
    <t>N/A</t>
  </si>
  <si>
    <t>Direct Beneficiaries of EORE (M)</t>
  </si>
  <si>
    <t xml:space="preserve">*No cancellation target but will report progress. </t>
  </si>
  <si>
    <t>Direct Beneficiaries of EORE (G)</t>
  </si>
  <si>
    <t>Direct Beneficiaries of EORE (B)</t>
  </si>
  <si>
    <t>Total EORE Beneficiaries</t>
  </si>
  <si>
    <t>Total Direct Beneficiaries of EORE</t>
  </si>
  <si>
    <t>OUTCOME TABLES (6 monthly reporting)</t>
  </si>
  <si>
    <t xml:space="preserve">*there are no outcome KPIs. </t>
  </si>
  <si>
    <t>Table 5: HALO Cumulative Progress Outcome Indicator 1.1 Q4</t>
  </si>
  <si>
    <t>Disaggregation</t>
  </si>
  <si>
    <t>Direct Beneficaries Reached</t>
  </si>
  <si>
    <t>Women</t>
  </si>
  <si>
    <t>Men</t>
  </si>
  <si>
    <t>Girls</t>
  </si>
  <si>
    <t>Boys</t>
  </si>
  <si>
    <t>Total</t>
  </si>
  <si>
    <t>*No target</t>
  </si>
  <si>
    <t>Table 6: HALO Cumulative Progress Outcome Indicator 1.2 Q4</t>
  </si>
  <si>
    <t>Indirect Beneficiaries Reached</t>
  </si>
  <si>
    <t>Table 7: HALO Cumulative Progress Outcome 2 Q4</t>
  </si>
  <si>
    <t>Anticipated Land Use (sqm)</t>
  </si>
  <si>
    <t>Residential</t>
  </si>
  <si>
    <t>Agricultural/pastoral</t>
  </si>
  <si>
    <t>Community development</t>
  </si>
  <si>
    <t>Natural resources</t>
  </si>
  <si>
    <t>Infrastructure</t>
  </si>
  <si>
    <t>Access</t>
  </si>
  <si>
    <t>Table 10: HALO Outcome 3 Progress, Iterative Q4</t>
  </si>
  <si>
    <t>Land cleared and reduced</t>
  </si>
  <si>
    <r>
      <t> Ukraine p</t>
    </r>
    <r>
      <rPr>
        <sz val="10"/>
        <rFont val="Calibri"/>
        <family val="2"/>
      </rPr>
      <t>rogrammes: Cut &amp; paste this table from your logframe/metrics file.</t>
    </r>
  </si>
  <si>
    <t>GMAP3 Ukraine Mine Action immediate response programme</t>
  </si>
  <si>
    <t>Ukraine COUNTRY LOGFRAME</t>
  </si>
  <si>
    <t xml:space="preserve">Baseline Data </t>
  </si>
  <si>
    <t>Milestone 30th June 2022</t>
  </si>
  <si>
    <t>Milestone 30 September 2022</t>
  </si>
  <si>
    <t>Milestone 31st December 2022</t>
  </si>
  <si>
    <t>Milestone 31st March 2023</t>
  </si>
  <si>
    <t>DATE (TBC)</t>
  </si>
  <si>
    <t>Q1</t>
  </si>
  <si>
    <t>Q2</t>
  </si>
  <si>
    <t>Q3</t>
  </si>
  <si>
    <t>OUTCOME 1</t>
  </si>
  <si>
    <t>Outcome Indicator 1.1</t>
  </si>
  <si>
    <t>Assumptions</t>
  </si>
  <si>
    <t>Men, women, boys &amp; girls benefit from land cleared and reduced</t>
  </si>
  <si>
    <t>Number of direct beneficiaries from land cleared and reduced (SADD) [and percentage with disabilities]</t>
  </si>
  <si>
    <t>Direct (Women)</t>
  </si>
  <si>
    <t>• Security situation remains as it is or improves in key areas where HALO seeks to conduct activities in Ukraine. 
• HALO secures permissions to conduct activities other than EORE and access to affected areas.
• HALO employees conducting activities are exempted from conscription to the Ukrainian armed forces. 
• Importation of specialist dual-purpose equipment is facilitated to ensure humanitarian demining activities to take place.
• COVID-19, natural disasters, or other outbreaks of disease do not hinder deployment of personnel.
• Data (or approximate data) on population of settlements where HALO is working is available and data (or approximations) is available on displacement of populations in Ukraine. 
• No re-contamination of cleared areas takes place. 
• IDPs return to their original communities. 
• Data about disability within the population is available on at least an oblast level, and preferably as district level, and the methodology used to collect it can be ascertained. Failing this, the programme is able to start pre-clearance assessments prior to the end of the projects and gather sufficient to provide beneficiary disaggregation by disability.</t>
  </si>
  <si>
    <t>Direct (Men)</t>
  </si>
  <si>
    <t>Direct (Girls)</t>
  </si>
  <si>
    <t>Direct (Boys)</t>
  </si>
  <si>
    <t>Total (WMG&amp;B)</t>
  </si>
  <si>
    <t># of total with disabilities</t>
  </si>
  <si>
    <t>% of total with disabilities</t>
  </si>
  <si>
    <t>(Data from pre-clearance assessments, targets set from baseline assessment and results from six-monthly reports)</t>
  </si>
  <si>
    <t>Outcome Indicator 1.2</t>
  </si>
  <si>
    <t xml:space="preserve">Number of indirect beneficiaries from land cleared and reduced (SADD) </t>
  </si>
  <si>
    <t>Indirect (Women)</t>
  </si>
  <si>
    <t>Indirect (Men)</t>
  </si>
  <si>
    <t>Indirect (Girls)</t>
  </si>
  <si>
    <t>Indirect (Boys)</t>
  </si>
  <si>
    <t xml:space="preserve"> </t>
  </si>
  <si>
    <t>INPUTS (£)</t>
  </si>
  <si>
    <t>FCDO</t>
  </si>
  <si>
    <t>INPUTS (HR)</t>
  </si>
  <si>
    <t>FCDO (FTEs)</t>
  </si>
  <si>
    <t>*targets may increase after Q12 reporting</t>
  </si>
  <si>
    <t>OUTCOME 2</t>
  </si>
  <si>
    <t xml:space="preserve">Outcome Indicator 2.1: Infrastructure, private &amp; public property, land &amp; public facilities are made available for potential use.  </t>
  </si>
  <si>
    <t>Infrastructure, private &amp; public property, land &amp; public facilities are made available for potential use</t>
  </si>
  <si>
    <t>m2 of formerly contaminated land either a) in use, or b) with plans in place for use following land release activities for i) residential purposes, ii) agricultural/ pastoral purposes, iii) community development/public services, iv) natural resources, v) infrastructure, vi) roads, bridges, paths and other access routes</t>
  </si>
  <si>
    <t xml:space="preserve">• Security situation remains as it is or improves in key areas where HALO seeks to conduct activities in Ukraine. 
• HALO secures permissions to conduct activities other than EORE and access to affected areas. 
• HALO employees conducting activities are exempted from conscription to the Ukrainian armed forces. 
• Importation of specialist dual-purpose equipment is facilitated to ensure humanitarian demining activities to take place.
• COVID-19, natural disasters, or other outbreaks of disease do not hinder deployment of personnel.
• Data (or approximate data) on population of settlements where HALO is working is available and data (or approximations) is available on displacement of populations in Ukraine. 
• No re-contamination of cleared areas takes place. 
• IDPs return to their original communities. </t>
  </si>
  <si>
    <t>Community dev</t>
  </si>
  <si>
    <r>
      <rPr>
        <u/>
        <sz val="10"/>
        <rFont val="Calibri"/>
        <family val="2"/>
        <scheme val="minor"/>
      </rPr>
      <t>Tota</t>
    </r>
    <r>
      <rPr>
        <sz val="10"/>
        <rFont val="Calibri"/>
        <family val="2"/>
        <scheme val="minor"/>
      </rPr>
      <t>l</t>
    </r>
  </si>
  <si>
    <t>OUTCOME 3</t>
  </si>
  <si>
    <t xml:space="preserve">Outcome Indicator 3: Risk of harm reduced increases safety and normalisation </t>
  </si>
  <si>
    <t>Risk of death &amp; injury to women, men, girls &amp; boys</t>
  </si>
  <si>
    <r>
      <t>Area of land cleared and reduced (m</t>
    </r>
    <r>
      <rPr>
        <vertAlign val="superscript"/>
        <sz val="10"/>
        <rFont val="Calibri"/>
        <family val="2"/>
        <scheme val="minor"/>
      </rPr>
      <t>2</t>
    </r>
    <r>
      <rPr>
        <sz val="10"/>
        <rFont val="Calibri"/>
        <family val="2"/>
        <scheme val="minor"/>
      </rPr>
      <t>)</t>
    </r>
  </si>
  <si>
    <t xml:space="preserve">• Security situation remains as it is or improves in key areas where HALO seeks to conduct activities in Ukraine. 
• HALO secures permissions to conduct activities other than EORE and access to affected areas.
• HALO employees conducting activities are exempted from conscription to the Ukrainian armed forces. 
• Importation of specialist dual-purpose equipment is facilitated to ensure humanitarian demining activities to take place.
• COVID-19, natural disasters, or other outbreaks of disease do not hinder deployment of personnel.
• Data (or approximate data) on population of settlements where HALO is working is available and data (or approximations) is available on displacement of populations in Ukraine. 
• No re-contamination of cleared areas takes place. 
• IDPs return to their original communities. </t>
  </si>
  <si>
    <t>(Data from operational statistics, targets set from baseline assessment and results from six-monthly reports)</t>
  </si>
  <si>
    <t>OUTCOME 4</t>
  </si>
  <si>
    <t>National mine action stakeholders have the skills &amp; knowledge to regulate, manage &amp; coordinate mine action more effectively with minimal outside technical support.</t>
  </si>
  <si>
    <t>To be reported in the narrative</t>
  </si>
  <si>
    <t xml:space="preserve">• Good relations are maintained with relevant national mine action stakeholders. 
• Personnel from national mine action stakeholders have time, capacity and permission to attend trainings. </t>
  </si>
  <si>
    <t xml:space="preserve">Output 1 </t>
  </si>
  <si>
    <t>Increased collaboration with humanitarian, peace, stabilisation &amp; development actors</t>
  </si>
  <si>
    <t>OUTPUT 2</t>
  </si>
  <si>
    <t>Output 2 - not a KPI</t>
  </si>
  <si>
    <t>Community participation in HMA planning &amp; activities as a result of CL visits</t>
  </si>
  <si>
    <t>Number of CL visits</t>
  </si>
  <si>
    <t xml:space="preserve">• Security situation remains as it is or improves in key areas where HALO seeks to conduct activities in Ukraine. 
• HALO secures permissions to conduct activities other than EORE and access to affected areas. 
• HALO employees conducting activities are exempted from conscription to the Ukrainian armed forces. 
• COVID-19, natural disasters, or other outbreaks of disease do not hinder deployment of personnel.
• Data (or approximate data) on population of settlements where HALO is working is available and data (or approximations) is available on displacement of populations in Ukraine. 
• IDPs return to their original communities. </t>
  </si>
  <si>
    <t>(Data from pre and post clearance household and community level assessments, NTS reports, handover reports and EOD callouts. Targets set from baseline assessment and resuts from quarterly reports)</t>
  </si>
  <si>
    <t>OUTPUT 3</t>
  </si>
  <si>
    <t>Output Indicator 3.1</t>
  </si>
  <si>
    <t>Land has been cleared, reduced &amp; cancelled in accordance with IMAS/NMAS</t>
  </si>
  <si>
    <r>
      <t>Area of land cleared (m</t>
    </r>
    <r>
      <rPr>
        <vertAlign val="superscript"/>
        <sz val="10"/>
        <rFont val="Calibri"/>
        <family val="2"/>
        <scheme val="minor"/>
      </rPr>
      <t>2</t>
    </r>
    <r>
      <rPr>
        <sz val="10"/>
        <rFont val="Calibri"/>
        <family val="2"/>
        <scheme val="minor"/>
      </rPr>
      <t>)</t>
    </r>
  </si>
  <si>
    <t>• Security situation remains as it is or improves in key areas where HALO seeks to conduct activities in Ukraine. 
• HALO secures permissions to conduct activities other than EORE and access to affected areas. 
• HALO employees conducting activities are exempted from conscription to the Ukrainian armed forces. 
• Importation of specialist dual-purpose equipment is facilitated to ensure humanitarian demining activities to take place.
• COVID-19, natural disasters, or other outbreaks of disease do not hinder deployment of personnel.
• No re-contamination of cleared areas takes place. 
• HALO either continues to work in close partnership with the SES and MOD to ensure the destruction of explosive hazards or HALO is granted permissions or an exemption from legislative that enables it to move explosive ordnance and/or conduct demolitions of ordnance found.</t>
  </si>
  <si>
    <t>(Data from operational statistics, targets set from baseline assessment and results from quarterly reports)</t>
  </si>
  <si>
    <t>Outpur Indicator 3.2</t>
  </si>
  <si>
    <r>
      <t>Area of land reduced (m</t>
    </r>
    <r>
      <rPr>
        <vertAlign val="superscript"/>
        <sz val="10"/>
        <rFont val="Calibri"/>
        <family val="2"/>
        <scheme val="minor"/>
      </rPr>
      <t>2</t>
    </r>
    <r>
      <rPr>
        <sz val="10"/>
        <rFont val="Calibri"/>
        <family val="2"/>
        <scheme val="minor"/>
      </rPr>
      <t>)</t>
    </r>
  </si>
  <si>
    <t>Output Indicator 3.3</t>
  </si>
  <si>
    <r>
      <t>Area of land cancelled (m</t>
    </r>
    <r>
      <rPr>
        <vertAlign val="superscript"/>
        <sz val="10"/>
        <rFont val="Calibri"/>
        <family val="2"/>
        <scheme val="minor"/>
      </rPr>
      <t>2</t>
    </r>
    <r>
      <rPr>
        <sz val="10"/>
        <rFont val="Calibri"/>
        <family val="2"/>
        <scheme val="minor"/>
      </rPr>
      <t xml:space="preserve">) </t>
    </r>
  </si>
  <si>
    <t>NO TARGET</t>
  </si>
  <si>
    <t>Output Indicator 3.4</t>
  </si>
  <si>
    <t># of EOD spot tasks</t>
  </si>
  <si>
    <t>Output Indicator 3.5</t>
  </si>
  <si>
    <t>Items of EO destroyed (LR and EOD) (excluding SAA)</t>
  </si>
  <si>
    <t>Output Indicator 3.6</t>
  </si>
  <si>
    <t># of AP Mines</t>
  </si>
  <si>
    <t>Output Indicator 3.7</t>
  </si>
  <si>
    <t># of Cluster Munitions</t>
  </si>
  <si>
    <t>OUTPUT 4</t>
  </si>
  <si>
    <t>Output Indicator 4.1</t>
  </si>
  <si>
    <t>Men, women, boys and girls are more aware of the risk of harm from mines &amp; ERW</t>
  </si>
  <si>
    <t>Number of EORE sessions delivered</t>
  </si>
  <si>
    <t>• Explosive ordnance risk education is effective in increasing beneficiary knowledge and thereby changing behaviours. 
• Security situation remains as it is or improves in key areas where HALO seeks to conduct activities in Ukraine. 
• HALO employees conducting activities are exempted from conscription to the Ukrainian armed forces. 
• COVID-19, natural disasters, or other outbreaks of disease do not hinder deployment of personnel.</t>
  </si>
  <si>
    <t>(Data from MRE session reports, targets set from baseline assessment and results from quarterly reports)</t>
  </si>
  <si>
    <t>Output Indicator 4.2</t>
  </si>
  <si>
    <t>Number of direct beneficiaries of MRE (SADD and percentage with disabilities)</t>
  </si>
  <si>
    <t>% of total with disabilites</t>
  </si>
  <si>
    <t>Output Indicator 4.3</t>
  </si>
  <si>
    <t>Percentage of EORE beneficiaries surveyed who demonstrate increased knowledge of EORE safety messages</t>
  </si>
  <si>
    <t>OUTPUT 5</t>
  </si>
  <si>
    <t>Output Indicator 5.1</t>
  </si>
  <si>
    <t>Capacity of national mine action stakeholders is enhanced</t>
  </si>
  <si>
    <t>Number of personnel from mine action stkeholders (SES) trained or supported by CD activities</t>
  </si>
  <si>
    <t xml:space="preserve">• Good relations are maintained with relevant national mine action stakeholders. 
• Personnel from national mine action stakeholders have time, capacity and permissions to attend trainings. </t>
  </si>
  <si>
    <t>Sheet is password protected. Forumas link to the individual Partnership Metrics Tables.</t>
  </si>
  <si>
    <t>Quarterly Metrics Table for:</t>
  </si>
  <si>
    <t xml:space="preserve">KPIs (targets) </t>
  </si>
  <si>
    <t>*contract began on 18th May</t>
  </si>
  <si>
    <t>No Targets or measurement</t>
  </si>
  <si>
    <t>Indicators</t>
  </si>
  <si>
    <t>Ukraine Emergency April 2022-March 2023</t>
  </si>
  <si>
    <t>Overall Contract (Apr 2022 - 31 Mar 2023)</t>
  </si>
  <si>
    <t>Q1 Planned (April-June 2022)</t>
  </si>
  <si>
    <t>Q1 Achieved (April-June 2022)</t>
  </si>
  <si>
    <t>Q2 Planned (July-Sept 2022)</t>
  </si>
  <si>
    <t>Q2 Achieved (July-Sept 2022)</t>
  </si>
  <si>
    <t>Q3 Planned (Oct-Dec 2022)</t>
  </si>
  <si>
    <t>Q3 Achieved  (Oct-Dec 2022)</t>
  </si>
  <si>
    <t>Q4 Planned (Jan-Mar 2023)</t>
  </si>
  <si>
    <t>Q4 Achieved (Jan-Mar 2023)</t>
  </si>
  <si>
    <t>EC GMAP 3 KPI Targets Planned Target</t>
  </si>
  <si>
    <t>EC GMAP 3 KPI  Achieved</t>
  </si>
  <si>
    <t>% KPIs Complete</t>
  </si>
  <si>
    <t>Overall Contract Target for KPIs</t>
  </si>
  <si>
    <t>Overall Contract Achieved Total To Date</t>
  </si>
  <si>
    <t>Outcome 1: Men, women, boys &amp; girls benefit from land cleared and reduced</t>
  </si>
  <si>
    <t>1.1. Number of direct beneficiaries from land cleared &amp; reduced (SADD and percentage with disabilities)</t>
  </si>
  <si>
    <t>Direct Beneficiaries - Women (#)</t>
  </si>
  <si>
    <t>Direct Beneficiaries - Men (#)</t>
  </si>
  <si>
    <t>Direct Beneficiaries - Girls (#)</t>
  </si>
  <si>
    <t>Direct Beneficiaries - Boys (#)</t>
  </si>
  <si>
    <t>Total Direct</t>
  </si>
  <si>
    <t>ND</t>
  </si>
  <si>
    <t>1.2. Number of indirect beneficiaries from land cleared &amp; reduced (SADD and percentage with disabilities)</t>
  </si>
  <si>
    <t>Indirect Beneficiaries - Women (#)</t>
  </si>
  <si>
    <t>Indirect Beneficiaries - Men (#)</t>
  </si>
  <si>
    <t>Indirect Beneficiaries - Girls (#)</t>
  </si>
  <si>
    <t>Indirect Beneficiaries - Boys (#)</t>
  </si>
  <si>
    <t>Total Indirect</t>
  </si>
  <si>
    <t>NA</t>
  </si>
  <si>
    <t>Outcome 2: Infrastructure, private &amp; public property, land &amp; public facilities are made available for potential use</t>
  </si>
  <si>
    <t>Area of formerly contaminated land either a) in use, or b) with plans in place for use following land release activities for i) residential purposes, ii) agricultural/pastoral purposes, iii) community development/public services, iv) natural resources, v) infrastructure, vi) roads, bridges, paths &amp; other access routes (m2)</t>
  </si>
  <si>
    <t>Total land</t>
  </si>
  <si>
    <t xml:space="preserve">Outcome 3: Risk of harm reduced increases safety and normalisation </t>
  </si>
  <si>
    <t>3. Area of land cleared and reduced (m2)</t>
  </si>
  <si>
    <t>Output 2: Community participation in HMA planning &amp; activities as a result of CL visits &amp; Information on the presence &amp; impact of mines &amp; ERW</t>
  </si>
  <si>
    <t>2. Number of CL visits</t>
  </si>
  <si>
    <r>
      <t>Output 3:</t>
    </r>
    <r>
      <rPr>
        <b/>
        <sz val="10"/>
        <color rgb="FFFF0000"/>
        <rFont val="Calibri"/>
        <family val="2"/>
        <scheme val="minor"/>
      </rPr>
      <t xml:space="preserve"> Risk from Explosive Ordnance removed. </t>
    </r>
  </si>
  <si>
    <t>3.1. Area of land cleared (m2)</t>
  </si>
  <si>
    <t>Mineclearance</t>
  </si>
  <si>
    <t>Land Cleared (m2)</t>
  </si>
  <si>
    <t>Areas Cleared (#)</t>
  </si>
  <si>
    <t>BAC</t>
  </si>
  <si>
    <t>Subsurface Battle Area Cleared (m2)</t>
  </si>
  <si>
    <t>Surface Battle Area Cleared (m2)</t>
  </si>
  <si>
    <t>Total Land Cleared</t>
  </si>
  <si>
    <t>Road Cleared/reduced (km)</t>
  </si>
  <si>
    <t>3.2. Area of land reduced (m2)</t>
  </si>
  <si>
    <t>Land Reduced by Technical Survey (m2)</t>
  </si>
  <si>
    <t>Areas Reduced (#)</t>
  </si>
  <si>
    <t>3.2. Area of land cancelled (m2)</t>
  </si>
  <si>
    <t>Tasks Resurveyed by NTS(#)</t>
  </si>
  <si>
    <t>Area Resurveyed by NTS(m2)</t>
  </si>
  <si>
    <t>Tasks Cancelled by NTS(#)</t>
  </si>
  <si>
    <t>Area Cancelled (m2)</t>
  </si>
  <si>
    <t>Tasks remaining after NTS(#)</t>
  </si>
  <si>
    <t>Area remaning after NTS(m2)</t>
  </si>
  <si>
    <t>Newly identified Area (m2)</t>
  </si>
  <si>
    <t>Newly Identified Areas (#)</t>
  </si>
  <si>
    <t>Additional Information</t>
  </si>
  <si>
    <t>Total land released (sqm)</t>
  </si>
  <si>
    <t>Total Areas Released (#)</t>
  </si>
  <si>
    <t>EOD Call-outs / Spot Tasks (#)</t>
  </si>
  <si>
    <t>AP Mines (#)</t>
  </si>
  <si>
    <t>AT Mines (#)</t>
  </si>
  <si>
    <t>UXO (#)</t>
  </si>
  <si>
    <t>Abandoned Explosive Ordnance ≥20mm (#)</t>
  </si>
  <si>
    <t>Small Arms Ammunition &lt;20mm (#)</t>
  </si>
  <si>
    <t xml:space="preserve">IED (#) </t>
  </si>
  <si>
    <t>Cluster Munitions  (#)</t>
  </si>
  <si>
    <t>Output 4: Men, women, boys &amp; girls are more aware of the risk of harm from mines &amp; ERW</t>
  </si>
  <si>
    <t>4.1 Number of EORE sessions delivered</t>
  </si>
  <si>
    <t>4.2. Number of direct beneficiaries of MRE (SADD and percentage with disabilities)</t>
  </si>
  <si>
    <t>Direct EORE Beneficiaries - Women (#)</t>
  </si>
  <si>
    <t>Direct EORE Beneficiaries - Men (#)</t>
  </si>
  <si>
    <t>Direct EORE Beneficiaries - Girls (#)</t>
  </si>
  <si>
    <t>Direct EORE Beneficiaries - Boys (#)</t>
  </si>
  <si>
    <t>Direct EORE Beneficiaries - Total</t>
  </si>
  <si>
    <t># of total with disabilities (include from WGSS)</t>
  </si>
  <si>
    <t>4.3 Percentage of EORE beneficiaries surveyed who demonstrate increased knowledge of EORE safety messages</t>
  </si>
  <si>
    <t># people surveyed</t>
  </si>
  <si>
    <t># of people surveyed who demonstrate increased knowledge of EORE safety messages</t>
  </si>
  <si>
    <t>% (automatic calculation)</t>
  </si>
  <si>
    <t>Output 5: Enhanced capacity of national mine action authorities</t>
  </si>
  <si>
    <t>5.1. Number of personnel from mine action stakeholders (SES) trained or supported by CD activities</t>
  </si>
  <si>
    <t>Total trained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</si>
</sst>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_-* #,##0_-;\-* #,##0_-;_-* &quot;-&quot;??_-;_-@_-"/>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Calibri"/>
      <family val="2"/>
      <scheme val="minor"/>
    </font>
    <font>
      <sz val="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i/>
      <sz val="10"/>
      <color rgb="FFFF0000"/>
      <name val="Calibri"/>
      <family val="2"/>
      <scheme val="minor"/>
    </font>
    <font>
      <b/>
      <sz val="10"/>
      <color theme="0"/>
      <name val="Calibri"/>
      <family val="2"/>
      <scheme val="minor"/>
    </font>
    <font>
      <i/>
      <sz val="10"/>
      <name val="Calibri"/>
      <family val="2"/>
      <scheme val="minor"/>
    </font>
    <font>
      <sz val="10"/>
      <name val="Arial"/>
      <family val="2"/>
    </font>
    <font>
      <vertAlign val="superscript"/>
      <sz val="10"/>
      <name val="Calibri"/>
      <family val="2"/>
      <scheme val="minor"/>
    </font>
    <font>
      <u/>
      <sz val="10"/>
      <name val="Calibri"/>
      <family val="2"/>
      <scheme val="minor"/>
    </font>
    <font>
      <b/>
      <sz val="11"/>
      <color theme="0"/>
      <name val="Calibri"/>
      <family val="2"/>
      <scheme val="minor"/>
    </font>
    <font>
      <sz val="11"/>
      <name val="Calibri"/>
      <family val="2"/>
    </font>
    <font>
      <sz val="8"/>
      <name val="Calibri"/>
      <family val="2"/>
    </font>
    <font>
      <sz val="11"/>
      <name val="Calibri"/>
      <family val="2"/>
      <scheme val="minor"/>
    </font>
    <font>
      <b/>
      <sz val="11"/>
      <name val="Calibri"/>
      <family val="2"/>
      <scheme val="minor"/>
    </font>
    <font>
      <b/>
      <i/>
      <sz val="11"/>
      <name val="Calibri"/>
      <family val="2"/>
      <scheme val="minor"/>
    </font>
    <font>
      <sz val="11"/>
      <color rgb="FF000000"/>
      <name val="Calibri"/>
      <family val="2"/>
      <scheme val="minor"/>
    </font>
    <font>
      <b/>
      <sz val="11"/>
      <color rgb="FF000000"/>
      <name val="Calibri"/>
      <family val="2"/>
      <scheme val="minor"/>
    </font>
    <font>
      <sz val="11"/>
      <name val="Arial"/>
      <family val="2"/>
    </font>
    <font>
      <b/>
      <sz val="10"/>
      <color rgb="FFFF0000"/>
      <name val="Calibri"/>
      <family val="2"/>
      <scheme val="minor"/>
    </font>
    <font>
      <sz val="9"/>
      <color indexed="81"/>
      <name val="Tahoma"/>
      <family val="2"/>
    </font>
    <font>
      <b/>
      <sz val="9"/>
      <color indexed="81"/>
      <name val="Tahoma"/>
      <family val="2"/>
    </font>
    <font>
      <i/>
      <sz val="11"/>
      <name val="Calibri"/>
      <family val="2"/>
      <scheme val="minor"/>
    </font>
    <font>
      <i/>
      <sz val="11"/>
      <name val="Calibri"/>
      <family val="2"/>
    </font>
    <font>
      <b/>
      <sz val="11"/>
      <color rgb="FFFFFFFF"/>
      <name val="Calibri"/>
      <family val="2"/>
    </font>
    <font>
      <sz val="11"/>
      <color rgb="FF000000"/>
      <name val="Calibri"/>
      <family val="2"/>
    </font>
    <font>
      <sz val="10"/>
      <name val="Calibri"/>
      <family val="2"/>
    </font>
    <font>
      <sz val="9"/>
      <color indexed="81"/>
      <name val="Tahoma"/>
      <charset val="1"/>
    </font>
    <font>
      <b/>
      <sz val="9"/>
      <color indexed="81"/>
      <name val="Tahoma"/>
      <charset val="1"/>
    </font>
  </fonts>
  <fills count="22">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99"/>
        <bgColor indexed="64"/>
      </patternFill>
    </fill>
    <fill>
      <patternFill patternType="solid">
        <fgColor rgb="FF99CCFF"/>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FF"/>
        <bgColor indexed="64"/>
      </patternFill>
    </fill>
    <fill>
      <patternFill patternType="solid">
        <fgColor theme="3"/>
        <bgColor indexed="64"/>
      </patternFill>
    </fill>
    <fill>
      <patternFill patternType="solid">
        <fgColor theme="8"/>
        <bgColor indexed="64"/>
      </patternFill>
    </fill>
    <fill>
      <patternFill patternType="solid">
        <fgColor theme="0" tint="-0.249977111117893"/>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auto="1"/>
      </top>
      <bottom style="medium">
        <color indexed="64"/>
      </bottom>
      <diagonal/>
    </border>
    <border>
      <left style="medium">
        <color indexed="64"/>
      </left>
      <right/>
      <top style="thin">
        <color theme="0" tint="-0.34998626667073579"/>
      </top>
      <bottom style="thin">
        <color theme="0" tint="-0.34998626667073579"/>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style="medium">
        <color indexed="64"/>
      </bottom>
      <diagonal/>
    </border>
    <border>
      <left/>
      <right style="thin">
        <color auto="1"/>
      </right>
      <top style="medium">
        <color indexed="64"/>
      </top>
      <bottom/>
      <diagonal/>
    </border>
    <border>
      <left style="thin">
        <color auto="1"/>
      </left>
      <right/>
      <top/>
      <bottom/>
      <diagonal/>
    </border>
    <border>
      <left/>
      <right/>
      <top/>
      <bottom style="thick">
        <color theme="9"/>
      </bottom>
      <diagonal/>
    </border>
    <border>
      <left/>
      <right/>
      <top style="medium">
        <color indexed="64"/>
      </top>
      <bottom style="thick">
        <color theme="9"/>
      </bottom>
      <diagonal/>
    </border>
    <border>
      <left/>
      <right style="medium">
        <color indexed="64"/>
      </right>
      <top style="thin">
        <color indexed="64"/>
      </top>
      <bottom/>
      <diagonal/>
    </border>
    <border>
      <left style="medium">
        <color indexed="64"/>
      </left>
      <right/>
      <top style="thin">
        <color auto="1"/>
      </top>
      <bottom/>
      <diagonal/>
    </border>
    <border>
      <left/>
      <right/>
      <top style="thin">
        <color auto="1"/>
      </top>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theme="0" tint="-0.34998626667073579"/>
      </top>
      <bottom/>
      <diagonal/>
    </border>
    <border>
      <left style="medium">
        <color indexed="64"/>
      </left>
      <right/>
      <top style="medium">
        <color indexed="64"/>
      </top>
      <bottom style="thin">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bottom/>
      <diagonal/>
    </border>
    <border>
      <left style="thin">
        <color indexed="64"/>
      </left>
      <right style="thin">
        <color indexed="64"/>
      </right>
      <top/>
      <bottom style="medium">
        <color indexed="64"/>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top style="thin">
        <color indexed="64"/>
      </top>
      <bottom style="medium">
        <color indexed="64"/>
      </bottom>
      <diagonal/>
    </border>
    <border>
      <left/>
      <right/>
      <top/>
      <bottom style="thin">
        <color indexed="64"/>
      </bottom>
      <diagonal/>
    </border>
  </borders>
  <cellStyleXfs count="84">
    <xf numFmtId="0" fontId="0" fillId="0" borderId="0"/>
    <xf numFmtId="0" fontId="10" fillId="0" borderId="0"/>
    <xf numFmtId="9" fontId="11" fillId="0" borderId="0" applyFont="0" applyFill="0" applyBorder="0" applyAlignment="0" applyProtection="0"/>
    <xf numFmtId="164" fontId="10" fillId="0" borderId="0" applyFont="0" applyFill="0" applyBorder="0" applyAlignment="0" applyProtection="0"/>
    <xf numFmtId="164" fontId="9" fillId="0" borderId="0" applyFont="0" applyFill="0" applyBorder="0" applyAlignment="0" applyProtection="0"/>
    <xf numFmtId="9" fontId="10" fillId="0" borderId="0" applyFont="0" applyFill="0" applyBorder="0" applyAlignment="0" applyProtection="0"/>
    <xf numFmtId="164" fontId="10" fillId="0" borderId="0" applyFont="0" applyFill="0" applyBorder="0" applyAlignment="0" applyProtection="0"/>
    <xf numFmtId="0" fontId="8" fillId="0" borderId="0"/>
    <xf numFmtId="9"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0" fontId="7" fillId="0" borderId="0"/>
    <xf numFmtId="9" fontId="7" fillId="0" borderId="0" applyFont="0" applyFill="0" applyBorder="0" applyAlignment="0" applyProtection="0"/>
    <xf numFmtId="0" fontId="6" fillId="0" borderId="0"/>
    <xf numFmtId="0" fontId="5" fillId="0" borderId="0"/>
    <xf numFmtId="0" fontId="1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0" fontId="10" fillId="0" borderId="0"/>
    <xf numFmtId="43"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164" fontId="10" fillId="0" borderId="0" applyFont="0" applyFill="0" applyBorder="0" applyAlignment="0" applyProtection="0"/>
    <xf numFmtId="0" fontId="2" fillId="0" borderId="0"/>
    <xf numFmtId="43" fontId="20"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cellStyleXfs>
  <cellXfs count="440">
    <xf numFmtId="0" fontId="0" fillId="0" borderId="0" xfId="0"/>
    <xf numFmtId="0" fontId="12" fillId="0" borderId="0" xfId="24" applyFont="1" applyAlignment="1">
      <alignment horizontal="left" vertical="top"/>
    </xf>
    <xf numFmtId="0" fontId="14" fillId="0" borderId="0" xfId="24" applyFont="1"/>
    <xf numFmtId="0" fontId="12" fillId="0" borderId="0" xfId="24" applyFont="1" applyAlignment="1">
      <alignment vertical="center"/>
    </xf>
    <xf numFmtId="0" fontId="14" fillId="0" borderId="0" xfId="24" applyFont="1" applyAlignment="1">
      <alignment horizontal="left" vertical="top"/>
    </xf>
    <xf numFmtId="166" fontId="14" fillId="0" borderId="0" xfId="26" applyNumberFormat="1" applyFont="1"/>
    <xf numFmtId="0" fontId="13" fillId="0" borderId="0" xfId="17" applyFont="1"/>
    <xf numFmtId="0" fontId="12" fillId="9" borderId="0" xfId="17" applyFont="1" applyFill="1" applyAlignment="1">
      <alignment vertical="center" wrapText="1"/>
    </xf>
    <xf numFmtId="0" fontId="12" fillId="9" borderId="14" xfId="17" applyFont="1" applyFill="1" applyBorder="1" applyAlignment="1">
      <alignment vertical="center" wrapText="1"/>
    </xf>
    <xf numFmtId="0" fontId="12" fillId="0" borderId="0" xfId="17" applyFont="1" applyAlignment="1">
      <alignment vertical="center" wrapText="1"/>
    </xf>
    <xf numFmtId="0" fontId="12" fillId="0" borderId="14" xfId="17" applyFont="1" applyBorder="1" applyAlignment="1">
      <alignment vertical="center" wrapText="1"/>
    </xf>
    <xf numFmtId="0" fontId="19" fillId="0" borderId="9" xfId="17" applyFont="1" applyBorder="1" applyAlignment="1">
      <alignment vertical="center" wrapText="1"/>
    </xf>
    <xf numFmtId="0" fontId="19" fillId="0" borderId="15" xfId="17" applyFont="1" applyBorder="1" applyAlignment="1">
      <alignment vertical="center" wrapText="1"/>
    </xf>
    <xf numFmtId="3" fontId="13" fillId="0" borderId="39" xfId="43" applyNumberFormat="1" applyFont="1" applyFill="1" applyBorder="1" applyAlignment="1">
      <alignment horizontal="right" vertical="center" wrapText="1" indent="1"/>
    </xf>
    <xf numFmtId="3" fontId="13" fillId="0" borderId="13" xfId="43" applyNumberFormat="1" applyFont="1" applyFill="1" applyBorder="1" applyAlignment="1">
      <alignment horizontal="right" vertical="center" wrapText="1" indent="1"/>
    </xf>
    <xf numFmtId="43" fontId="12" fillId="0" borderId="0" xfId="17" applyNumberFormat="1" applyFont="1" applyAlignment="1">
      <alignment vertical="center" wrapText="1"/>
    </xf>
    <xf numFmtId="0" fontId="19" fillId="0" borderId="2" xfId="17" applyFont="1" applyBorder="1" applyAlignment="1">
      <alignment horizontal="center" vertical="center" wrapText="1"/>
    </xf>
    <xf numFmtId="0" fontId="12" fillId="6" borderId="12" xfId="17" applyFont="1" applyFill="1" applyBorder="1" applyAlignment="1">
      <alignment horizontal="left" vertical="center" wrapText="1"/>
    </xf>
    <xf numFmtId="0" fontId="12" fillId="9" borderId="1" xfId="17" applyFont="1" applyFill="1" applyBorder="1" applyAlignment="1">
      <alignment horizontal="center" vertical="center" wrapText="1"/>
    </xf>
    <xf numFmtId="9" fontId="13" fillId="0" borderId="6" xfId="17" applyNumberFormat="1" applyFont="1" applyBorder="1" applyAlignment="1">
      <alignment horizontal="right" vertical="center" wrapText="1" indent="1"/>
    </xf>
    <xf numFmtId="0" fontId="13" fillId="0" borderId="0" xfId="17" applyFont="1" applyAlignment="1">
      <alignment vertical="center"/>
    </xf>
    <xf numFmtId="0" fontId="12" fillId="2" borderId="11" xfId="17" applyFont="1" applyFill="1" applyBorder="1" applyAlignment="1">
      <alignment horizontal="left" vertical="center" wrapText="1"/>
    </xf>
    <xf numFmtId="0" fontId="13" fillId="0" borderId="45" xfId="17" applyFont="1" applyBorder="1" applyAlignment="1">
      <alignment horizontal="center" vertical="center" wrapText="1"/>
    </xf>
    <xf numFmtId="0" fontId="12" fillId="0" borderId="0" xfId="17" applyFont="1" applyAlignment="1">
      <alignment horizontal="center" vertical="center" wrapText="1"/>
    </xf>
    <xf numFmtId="0" fontId="12" fillId="0" borderId="6" xfId="17" applyFont="1" applyBorder="1" applyAlignment="1">
      <alignment horizontal="center" vertical="center" wrapText="1"/>
    </xf>
    <xf numFmtId="0" fontId="13" fillId="0" borderId="0" xfId="17" applyFont="1" applyAlignment="1">
      <alignment horizontal="center" vertical="center"/>
    </xf>
    <xf numFmtId="0" fontId="12" fillId="0" borderId="10" xfId="17" applyFont="1" applyBorder="1" applyAlignment="1">
      <alignment horizontal="center" vertical="center" wrapText="1"/>
    </xf>
    <xf numFmtId="0" fontId="12" fillId="0" borderId="14" xfId="17" applyFont="1" applyBorder="1" applyAlignment="1">
      <alignment horizontal="center" vertical="center" wrapText="1"/>
    </xf>
    <xf numFmtId="0" fontId="19" fillId="4" borderId="45" xfId="17" applyFont="1" applyFill="1" applyBorder="1" applyAlignment="1">
      <alignment horizontal="left" vertical="center" wrapText="1"/>
    </xf>
    <xf numFmtId="0" fontId="13" fillId="0" borderId="45" xfId="17" applyFont="1" applyBorder="1" applyAlignment="1">
      <alignment vertical="center" wrapText="1"/>
    </xf>
    <xf numFmtId="0" fontId="12" fillId="8" borderId="4" xfId="17" applyFont="1" applyFill="1" applyBorder="1" applyAlignment="1">
      <alignment horizontal="center" vertical="center" wrapText="1"/>
    </xf>
    <xf numFmtId="0" fontId="13" fillId="0" borderId="12" xfId="17" applyFont="1" applyBorder="1" applyAlignment="1">
      <alignment horizontal="left" vertical="center" wrapText="1" indent="1"/>
    </xf>
    <xf numFmtId="3" fontId="13" fillId="0" borderId="23" xfId="43" applyNumberFormat="1" applyFont="1" applyFill="1" applyBorder="1" applyAlignment="1">
      <alignment horizontal="right" vertical="center" wrapText="1" indent="1"/>
    </xf>
    <xf numFmtId="0" fontId="19" fillId="0" borderId="0" xfId="17" applyFont="1" applyAlignment="1">
      <alignment vertical="center"/>
    </xf>
    <xf numFmtId="0" fontId="13" fillId="0" borderId="11" xfId="17" applyFont="1" applyBorder="1" applyAlignment="1">
      <alignment horizontal="left" vertical="center" wrapText="1" indent="1"/>
    </xf>
    <xf numFmtId="9" fontId="13" fillId="0" borderId="38" xfId="5" applyFont="1" applyFill="1" applyBorder="1" applyAlignment="1">
      <alignment horizontal="right" vertical="center" wrapText="1" indent="1"/>
    </xf>
    <xf numFmtId="0" fontId="13" fillId="0" borderId="10" xfId="17" applyFont="1" applyBorder="1" applyAlignment="1">
      <alignment horizontal="left" vertical="center" wrapText="1" indent="1"/>
    </xf>
    <xf numFmtId="0" fontId="19" fillId="4" borderId="5" xfId="17" applyFont="1" applyFill="1" applyBorder="1" applyAlignment="1">
      <alignment vertical="center" wrapText="1"/>
    </xf>
    <xf numFmtId="0" fontId="13" fillId="4" borderId="5" xfId="17" applyFont="1" applyFill="1" applyBorder="1" applyAlignment="1">
      <alignment vertical="center" wrapText="1"/>
    </xf>
    <xf numFmtId="0" fontId="13" fillId="0" borderId="6" xfId="17" applyFont="1" applyBorder="1" applyAlignment="1">
      <alignment horizontal="right" vertical="center" wrapText="1" indent="1"/>
    </xf>
    <xf numFmtId="0" fontId="13" fillId="0" borderId="0" xfId="17" applyFont="1" applyAlignment="1">
      <alignment horizontal="left" vertical="center" wrapText="1"/>
    </xf>
    <xf numFmtId="0" fontId="12" fillId="5" borderId="1" xfId="17" applyFont="1" applyFill="1" applyBorder="1" applyAlignment="1">
      <alignment horizontal="center" vertical="center" wrapText="1"/>
    </xf>
    <xf numFmtId="0" fontId="12" fillId="0" borderId="1" xfId="17" applyFont="1" applyBorder="1" applyAlignment="1">
      <alignment horizontal="center" vertical="center" wrapText="1"/>
    </xf>
    <xf numFmtId="0" fontId="12" fillId="0" borderId="1" xfId="17" applyFont="1" applyBorder="1" applyAlignment="1">
      <alignment vertical="center" wrapText="1"/>
    </xf>
    <xf numFmtId="0" fontId="12" fillId="0" borderId="6" xfId="17" applyFont="1" applyBorder="1" applyAlignment="1">
      <alignment vertical="center" wrapText="1"/>
    </xf>
    <xf numFmtId="0" fontId="12" fillId="7" borderId="1" xfId="17" applyFont="1" applyFill="1" applyBorder="1" applyAlignment="1">
      <alignment horizontal="left" vertical="center" wrapText="1"/>
    </xf>
    <xf numFmtId="0" fontId="12" fillId="8" borderId="1" xfId="17" applyFont="1" applyFill="1" applyBorder="1" applyAlignment="1">
      <alignment horizontal="center" vertical="center" wrapText="1"/>
    </xf>
    <xf numFmtId="3" fontId="13" fillId="0" borderId="17" xfId="43" applyNumberFormat="1" applyFont="1" applyFill="1" applyBorder="1" applyAlignment="1">
      <alignment horizontal="right" vertical="center" wrapText="1" indent="1"/>
    </xf>
    <xf numFmtId="3" fontId="13" fillId="0" borderId="27" xfId="43" applyNumberFormat="1" applyFont="1" applyFill="1" applyBorder="1" applyAlignment="1">
      <alignment horizontal="right" vertical="center" wrapText="1" indent="1"/>
    </xf>
    <xf numFmtId="0" fontId="12" fillId="8" borderId="1" xfId="17" applyFont="1" applyFill="1" applyBorder="1" applyAlignment="1">
      <alignment horizontal="center" vertical="top" wrapText="1"/>
    </xf>
    <xf numFmtId="0" fontId="13" fillId="0" borderId="13" xfId="17" applyFont="1" applyBorder="1" applyAlignment="1">
      <alignment horizontal="right" vertical="center" wrapText="1" indent="1"/>
    </xf>
    <xf numFmtId="3" fontId="13" fillId="0" borderId="28" xfId="43" applyNumberFormat="1" applyFont="1" applyFill="1" applyBorder="1" applyAlignment="1">
      <alignment horizontal="right" vertical="center" wrapText="1" indent="1"/>
    </xf>
    <xf numFmtId="0" fontId="13" fillId="9" borderId="0" xfId="17" applyFont="1" applyFill="1" applyAlignment="1">
      <alignment vertical="center"/>
    </xf>
    <xf numFmtId="0" fontId="19" fillId="9" borderId="0" xfId="17" applyFont="1" applyFill="1" applyAlignment="1">
      <alignment vertical="center"/>
    </xf>
    <xf numFmtId="3" fontId="12" fillId="0" borderId="0" xfId="17" applyNumberFormat="1" applyFont="1" applyAlignment="1">
      <alignment vertical="center" wrapText="1"/>
    </xf>
    <xf numFmtId="0" fontId="13" fillId="0" borderId="11" xfId="17" applyFont="1" applyBorder="1" applyAlignment="1">
      <alignment horizontal="left" wrapText="1" indent="1"/>
    </xf>
    <xf numFmtId="0" fontId="12" fillId="0" borderId="0" xfId="17" applyFont="1" applyAlignment="1">
      <alignment horizontal="left" wrapText="1"/>
    </xf>
    <xf numFmtId="0" fontId="13" fillId="0" borderId="0" xfId="17" applyFont="1" applyAlignment="1">
      <alignment horizontal="left"/>
    </xf>
    <xf numFmtId="0" fontId="10" fillId="0" borderId="0" xfId="0" applyFont="1"/>
    <xf numFmtId="0" fontId="14" fillId="0" borderId="0" xfId="24" applyFont="1" applyProtection="1">
      <protection locked="0"/>
    </xf>
    <xf numFmtId="0" fontId="16" fillId="13" borderId="16" xfId="24" applyFont="1" applyFill="1" applyBorder="1" applyAlignment="1" applyProtection="1">
      <alignment horizontal="left" vertical="top"/>
      <protection locked="0"/>
    </xf>
    <xf numFmtId="0" fontId="12" fillId="13" borderId="16" xfId="24" applyFont="1" applyFill="1" applyBorder="1" applyAlignment="1" applyProtection="1">
      <alignment horizontal="left" vertical="top"/>
      <protection locked="0"/>
    </xf>
    <xf numFmtId="166" fontId="13" fillId="0" borderId="16" xfId="26" applyNumberFormat="1" applyFont="1" applyFill="1" applyBorder="1" applyAlignment="1" applyProtection="1">
      <alignment horizontal="left" wrapText="1" indent="4"/>
      <protection locked="0"/>
    </xf>
    <xf numFmtId="166" fontId="12" fillId="0" borderId="16" xfId="26" applyNumberFormat="1" applyFont="1" applyFill="1" applyBorder="1" applyAlignment="1" applyProtection="1">
      <alignment horizontal="left" wrapText="1" indent="4"/>
      <protection locked="0"/>
    </xf>
    <xf numFmtId="166" fontId="13" fillId="0" borderId="16" xfId="26" applyNumberFormat="1" applyFont="1" applyBorder="1" applyAlignment="1" applyProtection="1">
      <alignment horizontal="left" vertical="center" wrapText="1" indent="4"/>
      <protection locked="0"/>
    </xf>
    <xf numFmtId="0" fontId="13" fillId="0" borderId="16" xfId="17" applyFont="1" applyBorder="1" applyAlignment="1" applyProtection="1">
      <alignment horizontal="left" vertical="center" wrapText="1" indent="4"/>
      <protection locked="0"/>
    </xf>
    <xf numFmtId="0" fontId="13" fillId="0" borderId="16" xfId="24" applyFont="1" applyBorder="1" applyAlignment="1" applyProtection="1">
      <alignment horizontal="left" wrapText="1" indent="4"/>
      <protection locked="0"/>
    </xf>
    <xf numFmtId="0" fontId="12" fillId="0" borderId="16" xfId="24" applyFont="1" applyBorder="1" applyAlignment="1" applyProtection="1">
      <alignment horizontal="left" wrapText="1" indent="4"/>
      <protection locked="0"/>
    </xf>
    <xf numFmtId="0" fontId="16" fillId="0" borderId="16" xfId="24" applyFont="1" applyBorder="1" applyAlignment="1" applyProtection="1">
      <alignment horizontal="left" indent="4"/>
      <protection locked="0"/>
    </xf>
    <xf numFmtId="0" fontId="14" fillId="0" borderId="16" xfId="24" applyFont="1" applyBorder="1" applyAlignment="1" applyProtection="1">
      <alignment horizontal="left" indent="4"/>
      <protection locked="0"/>
    </xf>
    <xf numFmtId="0" fontId="14" fillId="0" borderId="16" xfId="24" applyFont="1" applyBorder="1" applyAlignment="1" applyProtection="1">
      <alignment horizontal="left" wrapText="1" indent="4"/>
      <protection locked="0"/>
    </xf>
    <xf numFmtId="0" fontId="16" fillId="12" borderId="16" xfId="24" applyFont="1" applyFill="1" applyBorder="1" applyAlignment="1" applyProtection="1">
      <alignment horizontal="left" vertical="top"/>
      <protection locked="0"/>
    </xf>
    <xf numFmtId="0" fontId="12" fillId="12" borderId="16" xfId="24" applyFont="1" applyFill="1" applyBorder="1" applyAlignment="1" applyProtection="1">
      <alignment horizontal="left" vertical="top"/>
      <protection locked="0"/>
    </xf>
    <xf numFmtId="0" fontId="13" fillId="0" borderId="16" xfId="24" applyFont="1" applyBorder="1" applyAlignment="1" applyProtection="1">
      <alignment horizontal="left" vertical="top" indent="2"/>
      <protection locked="0"/>
    </xf>
    <xf numFmtId="0" fontId="13" fillId="0" borderId="16" xfId="24" applyFont="1" applyBorder="1" applyAlignment="1" applyProtection="1">
      <alignment horizontal="left" vertical="top" wrapText="1" indent="4"/>
      <protection locked="0"/>
    </xf>
    <xf numFmtId="0" fontId="13" fillId="0" borderId="16" xfId="24" applyFont="1" applyBorder="1" applyAlignment="1" applyProtection="1">
      <alignment horizontal="left" vertical="top" wrapText="1" indent="2"/>
      <protection locked="0"/>
    </xf>
    <xf numFmtId="0" fontId="13" fillId="11" borderId="16" xfId="24" applyFont="1" applyFill="1" applyBorder="1" applyAlignment="1" applyProtection="1">
      <alignment horizontal="left" vertical="top" wrapText="1" indent="2"/>
      <protection locked="0"/>
    </xf>
    <xf numFmtId="0" fontId="13" fillId="11" borderId="16" xfId="24" applyFont="1" applyFill="1" applyBorder="1" applyAlignment="1" applyProtection="1">
      <alignment horizontal="left" vertical="top" wrapText="1" indent="4"/>
      <protection locked="0"/>
    </xf>
    <xf numFmtId="0" fontId="13" fillId="0" borderId="16" xfId="24" applyFont="1" applyBorder="1" applyAlignment="1" applyProtection="1">
      <alignment horizontal="left" vertical="top" indent="4"/>
      <protection locked="0"/>
    </xf>
    <xf numFmtId="0" fontId="13" fillId="0" borderId="16" xfId="17" applyFont="1" applyBorder="1" applyAlignment="1" applyProtection="1">
      <alignment horizontal="left" vertical="top" wrapText="1" indent="4"/>
      <protection locked="0"/>
    </xf>
    <xf numFmtId="3" fontId="15" fillId="10" borderId="16" xfId="24" applyNumberFormat="1" applyFont="1" applyFill="1" applyBorder="1" applyAlignment="1" applyProtection="1">
      <alignment horizontal="center" vertical="center"/>
      <protection locked="0"/>
    </xf>
    <xf numFmtId="0" fontId="12" fillId="11" borderId="16" xfId="24" applyFont="1" applyFill="1" applyBorder="1" applyAlignment="1" applyProtection="1">
      <alignment horizontal="left" wrapText="1" indent="4"/>
      <protection locked="0"/>
    </xf>
    <xf numFmtId="0" fontId="12" fillId="0" borderId="16" xfId="24" applyFont="1" applyBorder="1" applyAlignment="1" applyProtection="1">
      <alignment horizontal="center" vertical="center"/>
      <protection locked="0"/>
    </xf>
    <xf numFmtId="0" fontId="14" fillId="11" borderId="16" xfId="24" applyFont="1" applyFill="1" applyBorder="1" applyAlignment="1" applyProtection="1">
      <alignment horizontal="center"/>
      <protection locked="0"/>
    </xf>
    <xf numFmtId="0" fontId="16" fillId="0" borderId="0" xfId="24" applyFont="1"/>
    <xf numFmtId="0" fontId="23" fillId="16" borderId="0" xfId="0" applyFont="1" applyFill="1"/>
    <xf numFmtId="0" fontId="26" fillId="16" borderId="0" xfId="0" applyFont="1" applyFill="1" applyAlignment="1">
      <alignment wrapText="1"/>
    </xf>
    <xf numFmtId="0" fontId="26" fillId="0" borderId="0" xfId="0" applyFont="1" applyAlignment="1">
      <alignment wrapText="1"/>
    </xf>
    <xf numFmtId="0" fontId="27" fillId="0" borderId="0" xfId="0" applyFont="1" applyAlignment="1">
      <alignment wrapText="1"/>
    </xf>
    <xf numFmtId="0" fontId="23" fillId="19" borderId="34" xfId="0" applyFont="1" applyFill="1" applyBorder="1" applyAlignment="1">
      <alignment vertical="center" wrapText="1"/>
    </xf>
    <xf numFmtId="0" fontId="23" fillId="19" borderId="53" xfId="0" applyFont="1" applyFill="1" applyBorder="1" applyAlignment="1">
      <alignment vertical="center" wrapText="1"/>
    </xf>
    <xf numFmtId="0" fontId="23" fillId="19" borderId="54" xfId="0" applyFont="1" applyFill="1" applyBorder="1" applyAlignment="1">
      <alignment vertical="center" wrapText="1"/>
    </xf>
    <xf numFmtId="0" fontId="23" fillId="19" borderId="40" xfId="0" applyFont="1" applyFill="1" applyBorder="1" applyAlignment="1">
      <alignment vertical="center" wrapText="1"/>
    </xf>
    <xf numFmtId="0" fontId="29" fillId="0" borderId="16" xfId="0" applyFont="1" applyBorder="1" applyAlignment="1">
      <alignment vertical="center" wrapText="1"/>
    </xf>
    <xf numFmtId="3" fontId="26" fillId="0" borderId="16" xfId="0" applyNumberFormat="1" applyFont="1" applyBorder="1" applyAlignment="1">
      <alignment vertical="center" wrapText="1"/>
    </xf>
    <xf numFmtId="9" fontId="26" fillId="0" borderId="16" xfId="2" applyFont="1" applyBorder="1" applyAlignment="1">
      <alignment vertical="center" wrapText="1"/>
    </xf>
    <xf numFmtId="3" fontId="29" fillId="0" borderId="16" xfId="0" applyNumberFormat="1" applyFont="1" applyBorder="1" applyAlignment="1">
      <alignment horizontal="right" vertical="center" wrapText="1"/>
    </xf>
    <xf numFmtId="0" fontId="26" fillId="0" borderId="0" xfId="0" applyFont="1" applyAlignment="1">
      <alignment vertical="center" wrapText="1"/>
    </xf>
    <xf numFmtId="0" fontId="29" fillId="18" borderId="16" xfId="0" applyFont="1" applyFill="1" applyBorder="1" applyAlignment="1">
      <alignment vertical="center" wrapText="1"/>
    </xf>
    <xf numFmtId="9" fontId="26" fillId="0" borderId="16" xfId="2" applyFont="1" applyBorder="1" applyAlignment="1">
      <alignment horizontal="right" vertical="center" wrapText="1"/>
    </xf>
    <xf numFmtId="0" fontId="30" fillId="18" borderId="16" xfId="0" applyFont="1" applyFill="1" applyBorder="1" applyAlignment="1">
      <alignment vertical="center" wrapText="1"/>
    </xf>
    <xf numFmtId="0" fontId="29" fillId="0" borderId="16" xfId="0" applyFont="1" applyBorder="1" applyAlignment="1">
      <alignment vertical="center"/>
    </xf>
    <xf numFmtId="3" fontId="29" fillId="0" borderId="16" xfId="0" applyNumberFormat="1" applyFont="1" applyBorder="1" applyAlignment="1">
      <alignment horizontal="right" vertical="center"/>
    </xf>
    <xf numFmtId="0" fontId="29" fillId="0" borderId="16" xfId="0" applyFont="1" applyBorder="1" applyAlignment="1">
      <alignment horizontal="left" vertical="center" indent="1"/>
    </xf>
    <xf numFmtId="0" fontId="29" fillId="0" borderId="16" xfId="0" applyFont="1" applyBorder="1" applyAlignment="1">
      <alignment horizontal="right" vertical="center"/>
    </xf>
    <xf numFmtId="0" fontId="30" fillId="0" borderId="16" xfId="0" applyFont="1" applyBorder="1" applyAlignment="1">
      <alignment vertical="center"/>
    </xf>
    <xf numFmtId="3" fontId="27" fillId="0" borderId="0" xfId="0" applyNumberFormat="1" applyFont="1" applyAlignment="1">
      <alignment wrapText="1"/>
    </xf>
    <xf numFmtId="0" fontId="19" fillId="0" borderId="8" xfId="17" applyFont="1" applyBorder="1" applyAlignment="1">
      <alignment horizontal="center" vertical="center" wrapText="1"/>
    </xf>
    <xf numFmtId="0" fontId="13" fillId="0" borderId="8" xfId="17" applyFont="1" applyBorder="1" applyAlignment="1">
      <alignment horizontal="center" vertical="center" wrapText="1"/>
    </xf>
    <xf numFmtId="0" fontId="13" fillId="0" borderId="14" xfId="17" applyFont="1" applyBorder="1" applyAlignment="1">
      <alignment horizontal="left" vertical="center" wrapText="1" indent="1"/>
    </xf>
    <xf numFmtId="0" fontId="13" fillId="0" borderId="0" xfId="17" applyFont="1" applyAlignment="1">
      <alignment horizontal="left" vertical="center" wrapText="1" indent="1"/>
    </xf>
    <xf numFmtId="0" fontId="13" fillId="0" borderId="59" xfId="17" applyFont="1" applyBorder="1" applyAlignment="1">
      <alignment horizontal="left" vertical="center" wrapText="1" indent="1"/>
    </xf>
    <xf numFmtId="0" fontId="19" fillId="0" borderId="7" xfId="17" applyFont="1" applyBorder="1" applyAlignment="1">
      <alignment horizontal="center" vertical="center" wrapText="1"/>
    </xf>
    <xf numFmtId="0" fontId="19" fillId="0" borderId="3" xfId="17" applyFont="1" applyBorder="1" applyAlignment="1">
      <alignment horizontal="center" vertical="center" wrapText="1"/>
    </xf>
    <xf numFmtId="0" fontId="19" fillId="0" borderId="10" xfId="17" applyFont="1" applyBorder="1" applyAlignment="1">
      <alignment horizontal="center" vertical="center" wrapText="1"/>
    </xf>
    <xf numFmtId="3" fontId="13" fillId="0" borderId="17" xfId="17" applyNumberFormat="1" applyFont="1" applyBorder="1" applyAlignment="1">
      <alignment horizontal="right" vertical="center" wrapText="1" indent="1"/>
    </xf>
    <xf numFmtId="3" fontId="13" fillId="0" borderId="18" xfId="43" applyNumberFormat="1" applyFont="1" applyFill="1" applyBorder="1" applyAlignment="1">
      <alignment horizontal="right" vertical="center" wrapText="1" indent="1"/>
    </xf>
    <xf numFmtId="3" fontId="13" fillId="0" borderId="19" xfId="43" applyNumberFormat="1" applyFont="1" applyFill="1" applyBorder="1" applyAlignment="1">
      <alignment horizontal="right" vertical="center" wrapText="1" indent="1"/>
    </xf>
    <xf numFmtId="3" fontId="13" fillId="0" borderId="35" xfId="17" applyNumberFormat="1" applyFont="1" applyBorder="1" applyAlignment="1">
      <alignment horizontal="right" vertical="center" wrapText="1" indent="1"/>
    </xf>
    <xf numFmtId="3" fontId="13" fillId="0" borderId="16" xfId="43" applyNumberFormat="1" applyFont="1" applyFill="1" applyBorder="1" applyAlignment="1">
      <alignment horizontal="right" vertical="center" wrapText="1" indent="1"/>
    </xf>
    <xf numFmtId="3" fontId="13" fillId="0" borderId="25" xfId="43" applyNumberFormat="1" applyFont="1" applyFill="1" applyBorder="1" applyAlignment="1">
      <alignment horizontal="right" vertical="center" wrapText="1" indent="1"/>
    </xf>
    <xf numFmtId="9" fontId="13" fillId="0" borderId="20" xfId="17" applyNumberFormat="1" applyFont="1" applyBorder="1" applyAlignment="1">
      <alignment horizontal="right" vertical="center" wrapText="1" indent="1"/>
    </xf>
    <xf numFmtId="9" fontId="13" fillId="0" borderId="21" xfId="5" applyFont="1" applyFill="1" applyBorder="1" applyAlignment="1">
      <alignment horizontal="right" vertical="center" wrapText="1" indent="1"/>
    </xf>
    <xf numFmtId="9" fontId="13" fillId="0" borderId="22" xfId="5" applyFont="1" applyFill="1" applyBorder="1" applyAlignment="1">
      <alignment horizontal="right" vertical="center" wrapText="1" indent="1"/>
    </xf>
    <xf numFmtId="0" fontId="13" fillId="0" borderId="60" xfId="17" applyFont="1" applyBorder="1" applyAlignment="1">
      <alignment horizontal="right" vertical="center" wrapText="1" indent="1"/>
    </xf>
    <xf numFmtId="0" fontId="13" fillId="0" borderId="39" xfId="17" applyFont="1" applyBorder="1" applyAlignment="1">
      <alignment horizontal="right" vertical="center" wrapText="1" indent="1"/>
    </xf>
    <xf numFmtId="0" fontId="12" fillId="2" borderId="4" xfId="17" applyFont="1" applyFill="1" applyBorder="1" applyAlignment="1">
      <alignment horizontal="left" vertical="center" wrapText="1"/>
    </xf>
    <xf numFmtId="3" fontId="13" fillId="0" borderId="16" xfId="43" applyNumberFormat="1" applyFont="1" applyBorder="1" applyAlignment="1">
      <alignment horizontal="right" vertical="center" wrapText="1" indent="1"/>
    </xf>
    <xf numFmtId="3" fontId="13" fillId="0" borderId="18" xfId="43" applyNumberFormat="1" applyFont="1" applyBorder="1" applyAlignment="1">
      <alignment horizontal="right" vertical="center" wrapText="1" indent="1"/>
    </xf>
    <xf numFmtId="3" fontId="13" fillId="0" borderId="35" xfId="43" applyNumberFormat="1" applyFont="1" applyFill="1" applyBorder="1" applyAlignment="1">
      <alignment horizontal="right" vertical="center" wrapText="1" indent="1"/>
    </xf>
    <xf numFmtId="9" fontId="13" fillId="0" borderId="20" xfId="5" applyFont="1" applyFill="1" applyBorder="1" applyAlignment="1">
      <alignment horizontal="right" vertical="center" wrapText="1" indent="1"/>
    </xf>
    <xf numFmtId="3" fontId="13" fillId="0" borderId="61" xfId="43" applyNumberFormat="1" applyFont="1" applyFill="1" applyBorder="1" applyAlignment="1">
      <alignment horizontal="right" vertical="center" wrapText="1" indent="1"/>
    </xf>
    <xf numFmtId="165" fontId="13" fillId="0" borderId="16" xfId="43" applyNumberFormat="1" applyFont="1" applyFill="1" applyBorder="1" applyAlignment="1">
      <alignment horizontal="right" vertical="center" wrapText="1" indent="1"/>
    </xf>
    <xf numFmtId="165" fontId="13" fillId="0" borderId="18" xfId="43" applyNumberFormat="1" applyFont="1" applyFill="1" applyBorder="1" applyAlignment="1">
      <alignment horizontal="right" vertical="center" wrapText="1" indent="1"/>
    </xf>
    <xf numFmtId="165" fontId="13" fillId="0" borderId="19" xfId="43" applyNumberFormat="1" applyFont="1" applyFill="1" applyBorder="1" applyAlignment="1">
      <alignment horizontal="right" vertical="center" wrapText="1" indent="1"/>
    </xf>
    <xf numFmtId="165" fontId="13" fillId="0" borderId="25" xfId="43" applyNumberFormat="1" applyFont="1" applyFill="1" applyBorder="1" applyAlignment="1">
      <alignment horizontal="right" vertical="center" wrapText="1" indent="1"/>
    </xf>
    <xf numFmtId="3" fontId="13" fillId="0" borderId="30" xfId="43" applyNumberFormat="1" applyFont="1" applyFill="1" applyBorder="1" applyAlignment="1">
      <alignment horizontal="right" vertical="center" wrapText="1" indent="1"/>
    </xf>
    <xf numFmtId="165" fontId="13" fillId="0" borderId="30" xfId="43" applyNumberFormat="1" applyFont="1" applyFill="1" applyBorder="1" applyAlignment="1">
      <alignment horizontal="right" vertical="center" wrapText="1" indent="1"/>
    </xf>
    <xf numFmtId="3" fontId="13" fillId="0" borderId="62" xfId="43" applyNumberFormat="1" applyFont="1" applyBorder="1" applyAlignment="1">
      <alignment horizontal="right" vertical="center" wrapText="1" indent="1"/>
    </xf>
    <xf numFmtId="0" fontId="13" fillId="0" borderId="61" xfId="17" applyFont="1" applyBorder="1" applyAlignment="1">
      <alignment horizontal="center" vertical="center" wrapText="1"/>
    </xf>
    <xf numFmtId="0" fontId="13" fillId="0" borderId="63" xfId="17" applyFont="1" applyBorder="1" applyAlignment="1">
      <alignment horizontal="center" vertical="center" wrapText="1"/>
    </xf>
    <xf numFmtId="0" fontId="13" fillId="0" borderId="64" xfId="17" applyFont="1" applyBorder="1" applyAlignment="1">
      <alignment horizontal="center" vertical="center" wrapText="1"/>
    </xf>
    <xf numFmtId="3" fontId="13" fillId="0" borderId="27" xfId="17" applyNumberFormat="1" applyFont="1" applyBorder="1" applyAlignment="1">
      <alignment horizontal="center" vertical="center" wrapText="1"/>
    </xf>
    <xf numFmtId="3" fontId="13" fillId="0" borderId="65" xfId="43" applyNumberFormat="1" applyFont="1" applyFill="1" applyBorder="1" applyAlignment="1">
      <alignment horizontal="right" vertical="center" wrapText="1" indent="1"/>
    </xf>
    <xf numFmtId="3" fontId="13" fillId="0" borderId="65" xfId="17" applyNumberFormat="1" applyFont="1" applyBorder="1" applyAlignment="1">
      <alignment horizontal="center" vertical="center" wrapText="1"/>
    </xf>
    <xf numFmtId="3" fontId="13" fillId="0" borderId="36" xfId="43" applyNumberFormat="1" applyFont="1" applyFill="1" applyBorder="1" applyAlignment="1">
      <alignment horizontal="right" vertical="center" wrapText="1" indent="1"/>
    </xf>
    <xf numFmtId="0" fontId="12" fillId="8" borderId="12" xfId="17" applyFont="1" applyFill="1" applyBorder="1" applyAlignment="1">
      <alignment horizontal="center" vertical="center" wrapText="1"/>
    </xf>
    <xf numFmtId="0" fontId="19" fillId="14" borderId="6" xfId="17" applyFont="1" applyFill="1" applyBorder="1" applyAlignment="1">
      <alignment horizontal="center" vertical="center" wrapText="1"/>
    </xf>
    <xf numFmtId="0" fontId="19" fillId="14" borderId="0" xfId="17" applyFont="1" applyFill="1" applyAlignment="1">
      <alignment horizontal="center" vertical="center" wrapText="1"/>
    </xf>
    <xf numFmtId="0" fontId="19" fillId="14" borderId="11" xfId="17" applyFont="1" applyFill="1" applyBorder="1" applyAlignment="1">
      <alignment horizontal="center" vertical="center" wrapText="1"/>
    </xf>
    <xf numFmtId="0" fontId="12" fillId="6" borderId="61" xfId="17" applyFont="1" applyFill="1" applyBorder="1" applyAlignment="1">
      <alignment horizontal="left" vertical="center" wrapText="1"/>
    </xf>
    <xf numFmtId="0" fontId="12" fillId="6" borderId="63" xfId="17" applyFont="1" applyFill="1" applyBorder="1" applyAlignment="1">
      <alignment horizontal="left" vertical="center" wrapText="1"/>
    </xf>
    <xf numFmtId="0" fontId="12" fillId="6" borderId="64" xfId="17" applyFont="1" applyFill="1" applyBorder="1" applyAlignment="1">
      <alignment horizontal="left" vertical="center" wrapText="1"/>
    </xf>
    <xf numFmtId="0" fontId="12" fillId="2" borderId="61" xfId="17" applyFont="1" applyFill="1" applyBorder="1" applyAlignment="1">
      <alignment horizontal="left" vertical="center" wrapText="1"/>
    </xf>
    <xf numFmtId="0" fontId="12" fillId="2" borderId="63" xfId="17" applyFont="1" applyFill="1" applyBorder="1" applyAlignment="1">
      <alignment horizontal="left" vertical="center" wrapText="1"/>
    </xf>
    <xf numFmtId="0" fontId="12" fillId="2" borderId="64" xfId="17" applyFont="1" applyFill="1" applyBorder="1" applyAlignment="1">
      <alignment horizontal="left" vertical="center" wrapText="1"/>
    </xf>
    <xf numFmtId="3" fontId="13" fillId="0" borderId="63" xfId="43" applyNumberFormat="1" applyFont="1" applyFill="1" applyBorder="1" applyAlignment="1">
      <alignment horizontal="right" vertical="center" wrapText="1" indent="1"/>
    </xf>
    <xf numFmtId="3" fontId="13" fillId="0" borderId="64" xfId="43" applyNumberFormat="1" applyFont="1" applyFill="1" applyBorder="1" applyAlignment="1">
      <alignment horizontal="right" vertical="center" wrapText="1" indent="1"/>
    </xf>
    <xf numFmtId="0" fontId="12" fillId="2" borderId="14" xfId="17" applyFont="1" applyFill="1" applyBorder="1" applyAlignment="1">
      <alignment vertical="center" wrapText="1"/>
    </xf>
    <xf numFmtId="0" fontId="12" fillId="2" borderId="12" xfId="17" applyFont="1" applyFill="1" applyBorder="1" applyAlignment="1">
      <alignment vertical="center" wrapText="1"/>
    </xf>
    <xf numFmtId="0" fontId="12" fillId="15" borderId="5" xfId="17" applyFont="1" applyFill="1" applyBorder="1" applyAlignment="1">
      <alignment horizontal="center" vertical="center" wrapText="1"/>
    </xf>
    <xf numFmtId="0" fontId="32" fillId="15" borderId="2" xfId="17" applyFont="1" applyFill="1" applyBorder="1" applyAlignment="1">
      <alignment horizontal="center" vertical="center" wrapText="1"/>
    </xf>
    <xf numFmtId="0" fontId="12" fillId="15" borderId="2" xfId="17" applyFont="1" applyFill="1" applyBorder="1" applyAlignment="1">
      <alignment horizontal="center" vertical="center" wrapText="1"/>
    </xf>
    <xf numFmtId="0" fontId="12" fillId="6" borderId="1" xfId="17" applyFont="1" applyFill="1" applyBorder="1" applyAlignment="1">
      <alignment vertical="center" wrapText="1"/>
    </xf>
    <xf numFmtId="0" fontId="19" fillId="14" borderId="61" xfId="17" applyFont="1" applyFill="1" applyBorder="1" applyAlignment="1">
      <alignment horizontal="center" vertical="center" wrapText="1"/>
    </xf>
    <xf numFmtId="0" fontId="19" fillId="14" borderId="63" xfId="17" applyFont="1" applyFill="1" applyBorder="1" applyAlignment="1">
      <alignment horizontal="center" vertical="center" wrapText="1"/>
    </xf>
    <xf numFmtId="0" fontId="19" fillId="14" borderId="64" xfId="17" applyFont="1" applyFill="1" applyBorder="1" applyAlignment="1">
      <alignment horizontal="center" vertical="center" wrapText="1"/>
    </xf>
    <xf numFmtId="0" fontId="13" fillId="14" borderId="6" xfId="17" applyFont="1" applyFill="1" applyBorder="1" applyAlignment="1">
      <alignment horizontal="right" vertical="center" wrapText="1" indent="1"/>
    </xf>
    <xf numFmtId="3" fontId="13" fillId="14" borderId="17" xfId="43" applyNumberFormat="1" applyFont="1" applyFill="1" applyBorder="1" applyAlignment="1">
      <alignment horizontal="right" vertical="center" wrapText="1" indent="1"/>
    </xf>
    <xf numFmtId="3" fontId="13" fillId="14" borderId="18" xfId="43" applyNumberFormat="1" applyFont="1" applyFill="1" applyBorder="1" applyAlignment="1">
      <alignment horizontal="right" vertical="center" wrapText="1" indent="1"/>
    </xf>
    <xf numFmtId="3" fontId="13" fillId="14" borderId="19" xfId="43" applyNumberFormat="1" applyFont="1" applyFill="1" applyBorder="1" applyAlignment="1">
      <alignment horizontal="right" vertical="center" wrapText="1" indent="1"/>
    </xf>
    <xf numFmtId="0" fontId="19" fillId="14" borderId="20" xfId="17" applyFont="1" applyFill="1" applyBorder="1" applyAlignment="1">
      <alignment horizontal="center" vertical="center" wrapText="1"/>
    </xf>
    <xf numFmtId="0" fontId="19" fillId="14" borderId="21" xfId="17" applyFont="1" applyFill="1" applyBorder="1" applyAlignment="1">
      <alignment horizontal="center" vertical="center" wrapText="1"/>
    </xf>
    <xf numFmtId="0" fontId="19" fillId="14" borderId="22" xfId="17" applyFont="1" applyFill="1" applyBorder="1" applyAlignment="1">
      <alignment horizontal="center" vertical="center" wrapText="1"/>
    </xf>
    <xf numFmtId="0" fontId="17" fillId="14" borderId="8" xfId="17" applyFont="1" applyFill="1" applyBorder="1" applyAlignment="1">
      <alignment horizontal="center" vertical="center" wrapText="1"/>
    </xf>
    <xf numFmtId="0" fontId="17" fillId="0" borderId="8" xfId="17" applyFont="1" applyBorder="1" applyAlignment="1">
      <alignment horizontal="center" vertical="center" wrapText="1"/>
    </xf>
    <xf numFmtId="0" fontId="12" fillId="6" borderId="14" xfId="17" applyFont="1" applyFill="1" applyBorder="1" applyAlignment="1">
      <alignment vertical="center" wrapText="1"/>
    </xf>
    <xf numFmtId="0" fontId="19" fillId="0" borderId="10" xfId="17" applyFont="1" applyBorder="1" applyAlignment="1">
      <alignment vertical="center" wrapText="1"/>
    </xf>
    <xf numFmtId="0" fontId="19" fillId="0" borderId="3" xfId="17" applyFont="1" applyBorder="1" applyAlignment="1">
      <alignment vertical="center" wrapText="1"/>
    </xf>
    <xf numFmtId="0" fontId="13" fillId="0" borderId="23" xfId="17" applyFont="1" applyBorder="1" applyAlignment="1">
      <alignment horizontal="right" vertical="center" wrapText="1" indent="1"/>
    </xf>
    <xf numFmtId="0" fontId="13" fillId="0" borderId="24" xfId="17" applyFont="1" applyBorder="1" applyAlignment="1">
      <alignment horizontal="right" vertical="center" wrapText="1" indent="1"/>
    </xf>
    <xf numFmtId="0" fontId="13" fillId="0" borderId="38" xfId="17" applyFont="1" applyBorder="1" applyAlignment="1">
      <alignment horizontal="right" vertical="center" wrapText="1" indent="1"/>
    </xf>
    <xf numFmtId="3" fontId="13" fillId="0" borderId="24" xfId="43" applyNumberFormat="1" applyFont="1" applyFill="1" applyBorder="1" applyAlignment="1">
      <alignment horizontal="right" vertical="center" wrapText="1" indent="1"/>
    </xf>
    <xf numFmtId="165" fontId="13" fillId="0" borderId="23" xfId="43" applyNumberFormat="1" applyFont="1" applyFill="1" applyBorder="1" applyAlignment="1">
      <alignment horizontal="center" vertical="center" wrapText="1"/>
    </xf>
    <xf numFmtId="165" fontId="13" fillId="0" borderId="24" xfId="43" applyNumberFormat="1" applyFont="1" applyFill="1" applyBorder="1" applyAlignment="1">
      <alignment horizontal="center" vertical="center" wrapText="1"/>
    </xf>
    <xf numFmtId="9" fontId="13" fillId="0" borderId="38" xfId="5" applyFont="1" applyBorder="1" applyAlignment="1">
      <alignment vertical="center" wrapText="1"/>
    </xf>
    <xf numFmtId="165" fontId="13" fillId="0" borderId="24" xfId="43" applyNumberFormat="1" applyFont="1" applyFill="1" applyBorder="1" applyAlignment="1">
      <alignment vertical="center" wrapText="1"/>
    </xf>
    <xf numFmtId="0" fontId="12" fillId="5" borderId="2" xfId="17" applyFont="1" applyFill="1" applyBorder="1" applyAlignment="1">
      <alignment horizontal="center" vertical="center" wrapText="1"/>
    </xf>
    <xf numFmtId="0" fontId="13" fillId="0" borderId="4" xfId="17" applyFont="1" applyBorder="1" applyAlignment="1">
      <alignment horizontal="right" vertical="center" wrapText="1" indent="1"/>
    </xf>
    <xf numFmtId="0" fontId="19" fillId="0" borderId="38" xfId="17" applyFont="1" applyBorder="1" applyAlignment="1">
      <alignment vertical="center" wrapText="1"/>
    </xf>
    <xf numFmtId="0" fontId="17" fillId="0" borderId="1" xfId="17" applyFont="1" applyBorder="1" applyAlignment="1">
      <alignment horizontal="center" vertical="center" wrapText="1"/>
    </xf>
    <xf numFmtId="0" fontId="13" fillId="14" borderId="0" xfId="17" applyFont="1" applyFill="1" applyAlignment="1">
      <alignment vertical="center"/>
    </xf>
    <xf numFmtId="0" fontId="19" fillId="14" borderId="0" xfId="17" applyFont="1" applyFill="1" applyAlignment="1">
      <alignment vertical="center"/>
    </xf>
    <xf numFmtId="0" fontId="13" fillId="14" borderId="0" xfId="17" applyFont="1" applyFill="1"/>
    <xf numFmtId="0" fontId="12" fillId="14" borderId="1" xfId="17" applyFont="1" applyFill="1" applyBorder="1" applyAlignment="1">
      <alignment horizontal="center" vertical="center" wrapText="1"/>
    </xf>
    <xf numFmtId="0" fontId="12" fillId="14" borderId="1" xfId="17" applyFont="1" applyFill="1" applyBorder="1" applyAlignment="1">
      <alignment vertical="center" wrapText="1"/>
    </xf>
    <xf numFmtId="0" fontId="14" fillId="0" borderId="16" xfId="24" applyFont="1" applyBorder="1" applyAlignment="1" applyProtection="1">
      <alignment horizontal="left" vertical="top" indent="1"/>
      <protection locked="0"/>
    </xf>
    <xf numFmtId="0" fontId="13" fillId="11" borderId="16" xfId="24" applyFont="1" applyFill="1" applyBorder="1" applyAlignment="1" applyProtection="1">
      <alignment horizontal="left" vertical="top" wrapText="1" indent="1"/>
      <protection locked="0"/>
    </xf>
    <xf numFmtId="0" fontId="13" fillId="0" borderId="16" xfId="17" applyFont="1" applyBorder="1" applyAlignment="1" applyProtection="1">
      <alignment horizontal="left" vertical="top" wrapText="1" indent="1"/>
      <protection locked="0"/>
    </xf>
    <xf numFmtId="0" fontId="14" fillId="14" borderId="16" xfId="24" applyFont="1" applyFill="1" applyBorder="1" applyAlignment="1" applyProtection="1">
      <alignment horizontal="left" vertical="center" wrapText="1" indent="1"/>
      <protection locked="0"/>
    </xf>
    <xf numFmtId="0" fontId="12" fillId="7" borderId="14" xfId="17" applyFont="1" applyFill="1" applyBorder="1" applyAlignment="1">
      <alignment vertical="center" wrapText="1"/>
    </xf>
    <xf numFmtId="0" fontId="12" fillId="2" borderId="14" xfId="17" applyFont="1" applyFill="1" applyBorder="1" applyAlignment="1">
      <alignment horizontal="left" vertical="center" wrapText="1"/>
    </xf>
    <xf numFmtId="0" fontId="12" fillId="6" borderId="15" xfId="17" applyFont="1" applyFill="1" applyBorder="1" applyAlignment="1">
      <alignment vertical="center" wrapText="1"/>
    </xf>
    <xf numFmtId="0" fontId="12" fillId="6" borderId="9" xfId="17" applyFont="1" applyFill="1" applyBorder="1" applyAlignment="1">
      <alignment vertical="center" wrapText="1"/>
    </xf>
    <xf numFmtId="0" fontId="12" fillId="2" borderId="12" xfId="17" applyFont="1" applyFill="1" applyBorder="1" applyAlignment="1">
      <alignment horizontal="left" vertical="center" wrapText="1"/>
    </xf>
    <xf numFmtId="0" fontId="14" fillId="14" borderId="0" xfId="24" applyFont="1" applyFill="1" applyAlignment="1">
      <alignment horizontal="left" vertical="top"/>
    </xf>
    <xf numFmtId="0" fontId="12" fillId="6" borderId="8" xfId="17" applyFont="1" applyFill="1" applyBorder="1" applyAlignment="1">
      <alignment vertical="center" wrapText="1"/>
    </xf>
    <xf numFmtId="0" fontId="12" fillId="7" borderId="1" xfId="17" applyFont="1" applyFill="1" applyBorder="1" applyAlignment="1">
      <alignment vertical="center" wrapText="1"/>
    </xf>
    <xf numFmtId="0" fontId="18" fillId="16" borderId="0" xfId="0" applyFont="1" applyFill="1" applyAlignment="1">
      <alignment horizontal="left" vertical="center" wrapText="1"/>
    </xf>
    <xf numFmtId="0" fontId="12" fillId="0" borderId="14" xfId="24" applyFont="1" applyBorder="1" applyAlignment="1" applyProtection="1">
      <alignment horizontal="center" vertical="center"/>
      <protection locked="0"/>
    </xf>
    <xf numFmtId="0" fontId="12" fillId="0" borderId="0" xfId="24" applyFont="1" applyAlignment="1" applyProtection="1">
      <alignment horizontal="center" vertical="center"/>
      <protection locked="0"/>
    </xf>
    <xf numFmtId="0" fontId="12" fillId="13" borderId="29" xfId="24" applyFont="1" applyFill="1" applyBorder="1" applyAlignment="1" applyProtection="1">
      <alignment horizontal="left" vertical="top"/>
      <protection locked="0"/>
    </xf>
    <xf numFmtId="166" fontId="13" fillId="14" borderId="16" xfId="26" applyNumberFormat="1" applyFont="1" applyFill="1" applyBorder="1" applyAlignment="1" applyProtection="1">
      <alignment horizontal="right" vertical="top" wrapText="1"/>
    </xf>
    <xf numFmtId="166" fontId="13" fillId="14" borderId="16" xfId="26" applyNumberFormat="1" applyFont="1" applyFill="1" applyBorder="1" applyAlignment="1" applyProtection="1">
      <alignment horizontal="right" vertical="center" wrapText="1"/>
    </xf>
    <xf numFmtId="166" fontId="13" fillId="15" borderId="16" xfId="45" applyNumberFormat="1" applyFont="1" applyFill="1" applyBorder="1" applyAlignment="1" applyProtection="1">
      <alignment horizontal="right" vertical="top" wrapText="1"/>
    </xf>
    <xf numFmtId="9" fontId="13" fillId="15" borderId="16" xfId="2" applyFont="1" applyFill="1" applyBorder="1" applyAlignment="1" applyProtection="1">
      <alignment horizontal="right" vertical="top"/>
    </xf>
    <xf numFmtId="166" fontId="13" fillId="17" borderId="16" xfId="45" applyNumberFormat="1" applyFont="1" applyFill="1" applyBorder="1" applyAlignment="1" applyProtection="1">
      <alignment horizontal="right" vertical="top"/>
    </xf>
    <xf numFmtId="166" fontId="13" fillId="17" borderId="16" xfId="45" applyNumberFormat="1" applyFont="1" applyFill="1" applyBorder="1" applyAlignment="1" applyProtection="1">
      <alignment horizontal="right" vertical="top" wrapText="1"/>
    </xf>
    <xf numFmtId="9" fontId="13" fillId="17" borderId="16" xfId="25" applyFont="1" applyFill="1" applyBorder="1" applyAlignment="1" applyProtection="1">
      <alignment horizontal="right" vertical="top" wrapText="1"/>
    </xf>
    <xf numFmtId="0" fontId="13" fillId="13" borderId="16" xfId="24" applyFont="1" applyFill="1" applyBorder="1" applyAlignment="1">
      <alignment horizontal="left" vertical="top" wrapText="1"/>
    </xf>
    <xf numFmtId="165" fontId="13" fillId="13" borderId="16" xfId="26" applyNumberFormat="1" applyFont="1" applyFill="1" applyBorder="1" applyAlignment="1" applyProtection="1">
      <alignment horizontal="left" vertical="top" wrapText="1"/>
    </xf>
    <xf numFmtId="9" fontId="13" fillId="13" borderId="16" xfId="25" applyFont="1" applyFill="1" applyBorder="1" applyAlignment="1" applyProtection="1">
      <alignment horizontal="left" vertical="top" wrapText="1"/>
    </xf>
    <xf numFmtId="166" fontId="13" fillId="13" borderId="16" xfId="45" applyNumberFormat="1" applyFont="1" applyFill="1" applyBorder="1" applyAlignment="1" applyProtection="1">
      <alignment horizontal="left" vertical="top" wrapText="1"/>
    </xf>
    <xf numFmtId="3" fontId="13" fillId="15" borderId="16" xfId="24" applyNumberFormat="1" applyFont="1" applyFill="1" applyBorder="1" applyAlignment="1">
      <alignment horizontal="right" vertical="top"/>
    </xf>
    <xf numFmtId="0" fontId="13" fillId="12" borderId="16" xfId="24" applyFont="1" applyFill="1" applyBorder="1" applyAlignment="1">
      <alignment horizontal="left" vertical="top" wrapText="1"/>
    </xf>
    <xf numFmtId="166" fontId="13" fillId="12" borderId="16" xfId="45" applyNumberFormat="1" applyFont="1" applyFill="1" applyBorder="1" applyAlignment="1" applyProtection="1">
      <alignment horizontal="left" vertical="top" wrapText="1"/>
    </xf>
    <xf numFmtId="9" fontId="13" fillId="12" borderId="16" xfId="25" applyFont="1" applyFill="1" applyBorder="1" applyAlignment="1" applyProtection="1">
      <alignment horizontal="left" vertical="top" wrapText="1"/>
    </xf>
    <xf numFmtId="166" fontId="13" fillId="11" borderId="16" xfId="45" applyNumberFormat="1" applyFont="1" applyFill="1" applyBorder="1" applyAlignment="1" applyProtection="1">
      <alignment horizontal="right" vertical="top" wrapText="1"/>
    </xf>
    <xf numFmtId="9" fontId="13" fillId="11" borderId="16" xfId="25" applyFont="1" applyFill="1" applyBorder="1" applyAlignment="1" applyProtection="1">
      <alignment horizontal="right" vertical="top" wrapText="1"/>
    </xf>
    <xf numFmtId="166" fontId="13" fillId="10" borderId="16" xfId="45" applyNumberFormat="1" applyFont="1" applyFill="1" applyBorder="1" applyAlignment="1" applyProtection="1">
      <alignment horizontal="right" vertical="top"/>
    </xf>
    <xf numFmtId="9" fontId="13" fillId="10" borderId="16" xfId="25" applyFont="1" applyFill="1" applyBorder="1" applyAlignment="1" applyProtection="1">
      <alignment horizontal="right" vertical="top"/>
    </xf>
    <xf numFmtId="9" fontId="13" fillId="11" borderId="16" xfId="2" applyFont="1" applyFill="1" applyBorder="1" applyAlignment="1" applyProtection="1">
      <alignment horizontal="right" vertical="top"/>
    </xf>
    <xf numFmtId="9" fontId="13" fillId="17" borderId="16" xfId="25" applyFont="1" applyFill="1" applyBorder="1" applyAlignment="1" applyProtection="1">
      <alignment horizontal="right" vertical="top"/>
    </xf>
    <xf numFmtId="0" fontId="13" fillId="17" borderId="16" xfId="25" applyNumberFormat="1" applyFont="1" applyFill="1" applyBorder="1" applyAlignment="1" applyProtection="1">
      <alignment horizontal="right" vertical="top" wrapText="1"/>
    </xf>
    <xf numFmtId="165" fontId="13" fillId="12" borderId="16" xfId="26" applyNumberFormat="1" applyFont="1" applyFill="1" applyBorder="1" applyAlignment="1" applyProtection="1">
      <alignment horizontal="left" vertical="top" wrapText="1"/>
    </xf>
    <xf numFmtId="166" fontId="13" fillId="15" borderId="16" xfId="26" applyNumberFormat="1" applyFont="1" applyFill="1" applyBorder="1" applyAlignment="1" applyProtection="1">
      <alignment horizontal="right" vertical="top" wrapText="1"/>
    </xf>
    <xf numFmtId="0" fontId="12" fillId="14" borderId="61" xfId="24" applyFont="1" applyFill="1" applyBorder="1" applyAlignment="1">
      <alignment horizontal="center" vertical="center" wrapText="1"/>
    </xf>
    <xf numFmtId="0" fontId="12" fillId="14" borderId="63" xfId="24" applyFont="1" applyFill="1" applyBorder="1" applyAlignment="1">
      <alignment horizontal="center" vertical="center" wrapText="1"/>
    </xf>
    <xf numFmtId="0" fontId="12" fillId="14" borderId="64" xfId="24" applyFont="1" applyFill="1" applyBorder="1" applyAlignment="1">
      <alignment horizontal="center" vertical="center" wrapText="1"/>
    </xf>
    <xf numFmtId="0" fontId="12" fillId="15" borderId="32" xfId="24" applyFont="1" applyFill="1" applyBorder="1" applyAlignment="1">
      <alignment horizontal="center" vertical="center" wrapText="1"/>
    </xf>
    <xf numFmtId="0" fontId="12" fillId="15" borderId="16" xfId="24" applyFont="1" applyFill="1" applyBorder="1" applyAlignment="1">
      <alignment horizontal="center" vertical="center" wrapText="1"/>
    </xf>
    <xf numFmtId="0" fontId="12" fillId="15" borderId="33" xfId="24" applyFont="1" applyFill="1" applyBorder="1" applyAlignment="1">
      <alignment horizontal="center" vertical="center" wrapText="1"/>
    </xf>
    <xf numFmtId="165" fontId="12" fillId="17" borderId="16" xfId="26" applyNumberFormat="1" applyFont="1" applyFill="1" applyBorder="1" applyAlignment="1" applyProtection="1">
      <alignment horizontal="center" vertical="center" wrapText="1"/>
    </xf>
    <xf numFmtId="0" fontId="12" fillId="17" borderId="16" xfId="24" applyFont="1" applyFill="1" applyBorder="1" applyAlignment="1">
      <alignment horizontal="center" vertical="center" wrapText="1"/>
    </xf>
    <xf numFmtId="9" fontId="12" fillId="17" borderId="16" xfId="25" applyFont="1" applyFill="1" applyBorder="1" applyAlignment="1" applyProtection="1">
      <alignment horizontal="center" vertical="center" wrapText="1"/>
    </xf>
    <xf numFmtId="0" fontId="12" fillId="13" borderId="29" xfId="24" applyFont="1" applyFill="1" applyBorder="1" applyAlignment="1">
      <alignment horizontal="left" vertical="top" wrapText="1"/>
    </xf>
    <xf numFmtId="0" fontId="12" fillId="13" borderId="16" xfId="24" applyFont="1" applyFill="1" applyBorder="1" applyAlignment="1">
      <alignment horizontal="left" vertical="top" wrapText="1"/>
    </xf>
    <xf numFmtId="165" fontId="12" fillId="13" borderId="16" xfId="26" applyNumberFormat="1" applyFont="1" applyFill="1" applyBorder="1" applyAlignment="1" applyProtection="1">
      <alignment horizontal="left" vertical="top" wrapText="1"/>
    </xf>
    <xf numFmtId="9" fontId="12" fillId="13" borderId="16" xfId="25" applyFont="1" applyFill="1" applyBorder="1" applyAlignment="1" applyProtection="1">
      <alignment horizontal="left" vertical="top" wrapText="1"/>
    </xf>
    <xf numFmtId="3" fontId="12" fillId="15" borderId="16" xfId="24" applyNumberFormat="1" applyFont="1" applyFill="1" applyBorder="1" applyAlignment="1">
      <alignment horizontal="right" vertical="top"/>
    </xf>
    <xf numFmtId="9" fontId="12" fillId="15" borderId="16" xfId="2" applyFont="1" applyFill="1" applyBorder="1" applyAlignment="1" applyProtection="1">
      <alignment horizontal="right" vertical="top"/>
    </xf>
    <xf numFmtId="0" fontId="13" fillId="15" borderId="16" xfId="24" applyFont="1" applyFill="1" applyBorder="1" applyAlignment="1">
      <alignment horizontal="right" vertical="top" wrapText="1"/>
    </xf>
    <xf numFmtId="0" fontId="13" fillId="15" borderId="16" xfId="24" applyFont="1" applyFill="1" applyBorder="1" applyAlignment="1">
      <alignment horizontal="right" vertical="top"/>
    </xf>
    <xf numFmtId="9" fontId="14" fillId="17" borderId="16" xfId="2" applyFont="1" applyFill="1" applyBorder="1" applyProtection="1"/>
    <xf numFmtId="9" fontId="13" fillId="15" borderId="16" xfId="2" applyFont="1" applyFill="1" applyBorder="1" applyAlignment="1" applyProtection="1">
      <alignment horizontal="right" vertical="top" wrapText="1"/>
    </xf>
    <xf numFmtId="9" fontId="13" fillId="15" borderId="16" xfId="24" applyNumberFormat="1" applyFont="1" applyFill="1" applyBorder="1" applyAlignment="1">
      <alignment horizontal="right" vertical="top" wrapText="1"/>
    </xf>
    <xf numFmtId="166" fontId="13" fillId="15" borderId="16" xfId="26" applyNumberFormat="1" applyFont="1" applyFill="1" applyBorder="1" applyAlignment="1" applyProtection="1">
      <alignment horizontal="right" vertical="center"/>
    </xf>
    <xf numFmtId="3" fontId="13" fillId="10" borderId="16" xfId="24" applyNumberFormat="1" applyFont="1" applyFill="1" applyBorder="1" applyAlignment="1">
      <alignment horizontal="right" vertical="top"/>
    </xf>
    <xf numFmtId="166" fontId="12" fillId="11" borderId="16" xfId="45" applyNumberFormat="1" applyFont="1" applyFill="1" applyBorder="1" applyAlignment="1" applyProtection="1">
      <alignment horizontal="right" vertical="top" wrapText="1"/>
    </xf>
    <xf numFmtId="3" fontId="13" fillId="21" borderId="16" xfId="24" applyNumberFormat="1" applyFont="1" applyFill="1" applyBorder="1" applyAlignment="1">
      <alignment horizontal="right" vertical="top"/>
    </xf>
    <xf numFmtId="166" fontId="13" fillId="21" borderId="16" xfId="45" applyNumberFormat="1" applyFont="1" applyFill="1" applyBorder="1" applyAlignment="1" applyProtection="1">
      <alignment horizontal="right" vertical="top" wrapText="1"/>
    </xf>
    <xf numFmtId="9" fontId="13" fillId="21" borderId="16" xfId="2" applyFont="1" applyFill="1" applyBorder="1" applyAlignment="1" applyProtection="1">
      <alignment horizontal="right" vertical="top"/>
    </xf>
    <xf numFmtId="166" fontId="13" fillId="21" borderId="16" xfId="45" applyNumberFormat="1" applyFont="1" applyFill="1" applyBorder="1" applyAlignment="1" applyProtection="1">
      <alignment horizontal="right" vertical="top"/>
    </xf>
    <xf numFmtId="9" fontId="13" fillId="21" borderId="16" xfId="25" applyFont="1" applyFill="1" applyBorder="1" applyAlignment="1" applyProtection="1">
      <alignment horizontal="right" vertical="top" wrapText="1"/>
    </xf>
    <xf numFmtId="9" fontId="13" fillId="21" borderId="16" xfId="2" applyFont="1" applyFill="1" applyBorder="1" applyAlignment="1" applyProtection="1">
      <alignment horizontal="right" vertical="top" wrapText="1"/>
    </xf>
    <xf numFmtId="0" fontId="13" fillId="21" borderId="16" xfId="17" applyFont="1" applyFill="1" applyBorder="1" applyAlignment="1" applyProtection="1">
      <alignment horizontal="left" vertical="center" wrapText="1" indent="4"/>
      <protection locked="0"/>
    </xf>
    <xf numFmtId="9" fontId="13" fillId="21" borderId="16" xfId="24" applyNumberFormat="1" applyFont="1" applyFill="1" applyBorder="1" applyAlignment="1">
      <alignment horizontal="right" vertical="top" wrapText="1"/>
    </xf>
    <xf numFmtId="9" fontId="14" fillId="21" borderId="16" xfId="2" applyFont="1" applyFill="1" applyBorder="1" applyProtection="1"/>
    <xf numFmtId="166" fontId="13" fillId="14" borderId="16" xfId="26" applyNumberFormat="1" applyFont="1" applyFill="1" applyBorder="1" applyAlignment="1" applyProtection="1">
      <alignment horizontal="left" vertical="center" wrapText="1" indent="4"/>
      <protection locked="0"/>
    </xf>
    <xf numFmtId="0" fontId="13" fillId="14" borderId="16" xfId="17" applyFont="1" applyFill="1" applyBorder="1" applyAlignment="1" applyProtection="1">
      <alignment horizontal="left" vertical="center" wrapText="1" indent="4"/>
      <protection locked="0"/>
    </xf>
    <xf numFmtId="0" fontId="13" fillId="14" borderId="12" xfId="17" applyFont="1" applyFill="1" applyBorder="1" applyAlignment="1">
      <alignment horizontal="left" vertical="center" wrapText="1" indent="1"/>
    </xf>
    <xf numFmtId="0" fontId="13" fillId="14" borderId="11" xfId="17" applyFont="1" applyFill="1" applyBorder="1" applyAlignment="1">
      <alignment horizontal="left" vertical="center" wrapText="1" indent="1"/>
    </xf>
    <xf numFmtId="0" fontId="13" fillId="14" borderId="0" xfId="17" applyFont="1" applyFill="1" applyAlignment="1">
      <alignment horizontal="left" vertical="center" wrapText="1"/>
    </xf>
    <xf numFmtId="0" fontId="29" fillId="0" borderId="16" xfId="0" applyFont="1" applyBorder="1" applyAlignment="1">
      <alignment horizontal="right" vertical="center" wrapText="1"/>
    </xf>
    <xf numFmtId="0" fontId="13" fillId="0" borderId="0" xfId="17" applyFont="1" applyAlignment="1" applyProtection="1">
      <alignment horizontal="left" vertical="top" wrapText="1" indent="1"/>
      <protection locked="0"/>
    </xf>
    <xf numFmtId="3" fontId="13" fillId="0" borderId="16" xfId="24" applyNumberFormat="1" applyFont="1" applyBorder="1" applyAlignment="1">
      <alignment horizontal="right" vertical="top"/>
    </xf>
    <xf numFmtId="166" fontId="13" fillId="0" borderId="16" xfId="26" applyNumberFormat="1" applyFont="1" applyFill="1" applyBorder="1" applyAlignment="1" applyProtection="1">
      <alignment horizontal="right" vertical="top" wrapText="1"/>
    </xf>
    <xf numFmtId="166" fontId="13" fillId="0" borderId="16" xfId="26" applyNumberFormat="1" applyFont="1" applyFill="1" applyBorder="1" applyAlignment="1" applyProtection="1">
      <alignment horizontal="right" vertical="center" wrapText="1"/>
    </xf>
    <xf numFmtId="0" fontId="16" fillId="0" borderId="16" xfId="24" applyFont="1" applyBorder="1" applyAlignment="1" applyProtection="1">
      <alignment horizontal="left" wrapText="1" indent="4"/>
      <protection locked="0"/>
    </xf>
    <xf numFmtId="0" fontId="13" fillId="14" borderId="40" xfId="17" applyFont="1" applyFill="1" applyBorder="1" applyAlignment="1">
      <alignment horizontal="right" vertical="center" wrapText="1"/>
    </xf>
    <xf numFmtId="0" fontId="13" fillId="14" borderId="70" xfId="17" applyFont="1" applyFill="1" applyBorder="1" applyAlignment="1">
      <alignment horizontal="right" vertical="center" wrapText="1"/>
    </xf>
    <xf numFmtId="0" fontId="13" fillId="14" borderId="67" xfId="17" applyFont="1" applyFill="1" applyBorder="1" applyAlignment="1">
      <alignment horizontal="right" vertical="center" wrapText="1"/>
    </xf>
    <xf numFmtId="3" fontId="13" fillId="14" borderId="71" xfId="43" applyNumberFormat="1" applyFont="1" applyFill="1" applyBorder="1" applyAlignment="1">
      <alignment horizontal="right" vertical="center" wrapText="1" indent="1"/>
    </xf>
    <xf numFmtId="3" fontId="13" fillId="14" borderId="16" xfId="43" applyNumberFormat="1" applyFont="1" applyFill="1" applyBorder="1" applyAlignment="1">
      <alignment horizontal="right" vertical="center" wrapText="1" indent="1"/>
    </xf>
    <xf numFmtId="3" fontId="13" fillId="0" borderId="21" xfId="43" applyNumberFormat="1" applyFont="1" applyFill="1" applyBorder="1" applyAlignment="1">
      <alignment horizontal="right" vertical="center" wrapText="1" indent="1"/>
    </xf>
    <xf numFmtId="0" fontId="27" fillId="11" borderId="0" xfId="0" applyFont="1" applyFill="1" applyAlignment="1">
      <alignment wrapText="1"/>
    </xf>
    <xf numFmtId="3" fontId="13" fillId="0" borderId="1" xfId="43" applyNumberFormat="1" applyFont="1" applyFill="1" applyBorder="1" applyAlignment="1">
      <alignment horizontal="right" vertical="center" wrapText="1" indent="1"/>
    </xf>
    <xf numFmtId="0" fontId="13" fillId="0" borderId="1" xfId="17" applyFont="1" applyBorder="1" applyAlignment="1">
      <alignment horizontal="right" vertical="center" wrapText="1" indent="1"/>
    </xf>
    <xf numFmtId="0" fontId="13" fillId="0" borderId="1" xfId="17" applyFont="1" applyBorder="1" applyAlignment="1">
      <alignment horizontal="center" vertical="center" wrapText="1"/>
    </xf>
    <xf numFmtId="3" fontId="13" fillId="0" borderId="9" xfId="43" applyNumberFormat="1" applyFont="1" applyFill="1" applyBorder="1" applyAlignment="1">
      <alignment horizontal="right" vertical="center" wrapText="1" indent="1"/>
    </xf>
    <xf numFmtId="0" fontId="13" fillId="0" borderId="9" xfId="17" applyFont="1" applyBorder="1" applyAlignment="1">
      <alignment horizontal="center" vertical="center" wrapText="1"/>
    </xf>
    <xf numFmtId="3" fontId="13" fillId="14" borderId="33" xfId="43" applyNumberFormat="1" applyFont="1" applyFill="1" applyBorder="1" applyAlignment="1">
      <alignment horizontal="right" vertical="center" wrapText="1" indent="1"/>
    </xf>
    <xf numFmtId="3" fontId="13" fillId="0" borderId="77" xfId="43" applyNumberFormat="1" applyFont="1" applyFill="1" applyBorder="1" applyAlignment="1">
      <alignment horizontal="right" vertical="center" wrapText="1" indent="1"/>
    </xf>
    <xf numFmtId="166" fontId="10" fillId="14" borderId="16" xfId="26" applyNumberFormat="1" applyFont="1" applyFill="1" applyBorder="1" applyAlignment="1" applyProtection="1">
      <alignment horizontal="right" vertical="top" wrapText="1"/>
    </xf>
    <xf numFmtId="3" fontId="13" fillId="0" borderId="16" xfId="0" applyNumberFormat="1" applyFont="1" applyBorder="1"/>
    <xf numFmtId="0" fontId="35" fillId="0" borderId="0" xfId="0" applyFont="1" applyAlignment="1">
      <alignment wrapText="1"/>
    </xf>
    <xf numFmtId="0" fontId="30" fillId="0" borderId="16" xfId="0" applyFont="1" applyBorder="1" applyAlignment="1">
      <alignment horizontal="left" vertical="center" indent="1"/>
    </xf>
    <xf numFmtId="0" fontId="26" fillId="0" borderId="0" xfId="0" applyFont="1" applyAlignment="1">
      <alignment horizontal="left" wrapText="1"/>
    </xf>
    <xf numFmtId="0" fontId="25" fillId="0" borderId="0" xfId="0" applyFont="1" applyAlignment="1">
      <alignment vertical="center"/>
    </xf>
    <xf numFmtId="0" fontId="31" fillId="0" borderId="0" xfId="0" applyFont="1"/>
    <xf numFmtId="0" fontId="36" fillId="0" borderId="0" xfId="0" applyFont="1" applyAlignment="1">
      <alignment vertical="center" wrapText="1"/>
    </xf>
    <xf numFmtId="3" fontId="24" fillId="0" borderId="0" xfId="0" applyNumberFormat="1" applyFont="1" applyAlignment="1">
      <alignment vertical="center" wrapText="1"/>
    </xf>
    <xf numFmtId="0" fontId="38" fillId="0" borderId="2" xfId="0" applyFont="1" applyBorder="1" applyAlignment="1">
      <alignment vertical="center"/>
    </xf>
    <xf numFmtId="0" fontId="24" fillId="0" borderId="3" xfId="0" applyFont="1" applyBorder="1"/>
    <xf numFmtId="0" fontId="27" fillId="0" borderId="0" xfId="0" applyFont="1" applyAlignment="1">
      <alignment vertical="center" wrapText="1"/>
    </xf>
    <xf numFmtId="0" fontId="37" fillId="19" borderId="75" xfId="0" applyFont="1" applyFill="1" applyBorder="1" applyAlignment="1">
      <alignment horizontal="center" vertical="center" wrapText="1"/>
    </xf>
    <xf numFmtId="0" fontId="37" fillId="19" borderId="76" xfId="0" applyFont="1" applyFill="1" applyBorder="1" applyAlignment="1">
      <alignment horizontal="center" vertical="center" wrapText="1"/>
    </xf>
    <xf numFmtId="0" fontId="37" fillId="19" borderId="76" xfId="0" applyFont="1" applyFill="1" applyBorder="1" applyAlignment="1">
      <alignment vertical="center" wrapText="1"/>
    </xf>
    <xf numFmtId="3" fontId="24" fillId="0" borderId="3" xfId="0" applyNumberFormat="1" applyFont="1" applyBorder="1"/>
    <xf numFmtId="166" fontId="13" fillId="0" borderId="16" xfId="26" quotePrefix="1" applyNumberFormat="1" applyFont="1" applyFill="1" applyBorder="1" applyAlignment="1" applyProtection="1">
      <alignment horizontal="right" vertical="center" wrapText="1"/>
    </xf>
    <xf numFmtId="3" fontId="13" fillId="0" borderId="16" xfId="24" quotePrefix="1" applyNumberFormat="1" applyFont="1" applyBorder="1" applyAlignment="1">
      <alignment horizontal="right" vertical="top"/>
    </xf>
    <xf numFmtId="9" fontId="13" fillId="14" borderId="16" xfId="2" applyFont="1" applyFill="1" applyBorder="1" applyAlignment="1" applyProtection="1">
      <alignment horizontal="right" vertical="top" wrapText="1"/>
    </xf>
    <xf numFmtId="166" fontId="29" fillId="0" borderId="16" xfId="45" applyNumberFormat="1" applyFont="1" applyFill="1" applyBorder="1" applyAlignment="1">
      <alignment horizontal="right" vertical="center" indent="1"/>
    </xf>
    <xf numFmtId="0" fontId="27" fillId="11" borderId="0" xfId="0" applyFont="1" applyFill="1" applyAlignment="1">
      <alignment horizontal="center" wrapText="1"/>
    </xf>
    <xf numFmtId="0" fontId="37" fillId="19" borderId="72" xfId="0" applyFont="1" applyFill="1" applyBorder="1" applyAlignment="1">
      <alignment horizontal="center" vertical="center" wrapText="1"/>
    </xf>
    <xf numFmtId="0" fontId="37" fillId="19" borderId="73" xfId="0" applyFont="1" applyFill="1" applyBorder="1" applyAlignment="1">
      <alignment horizontal="center" vertical="center" wrapText="1"/>
    </xf>
    <xf numFmtId="0" fontId="37" fillId="19" borderId="74" xfId="0" applyFont="1" applyFill="1" applyBorder="1" applyAlignment="1">
      <alignment horizontal="center" vertical="center" wrapText="1"/>
    </xf>
    <xf numFmtId="0" fontId="28" fillId="20" borderId="0" xfId="0" applyFont="1" applyFill="1" applyAlignment="1">
      <alignment horizontal="center" vertical="center" wrapText="1"/>
    </xf>
    <xf numFmtId="0" fontId="23" fillId="19" borderId="34" xfId="0" applyFont="1" applyFill="1" applyBorder="1" applyAlignment="1">
      <alignment horizontal="center" vertical="center" wrapText="1"/>
    </xf>
    <xf numFmtId="0" fontId="23" fillId="19" borderId="78" xfId="0" applyFont="1" applyFill="1" applyBorder="1" applyAlignment="1">
      <alignment horizontal="center" vertical="center" wrapText="1"/>
    </xf>
    <xf numFmtId="0" fontId="23" fillId="19" borderId="55" xfId="0" applyFont="1" applyFill="1" applyBorder="1" applyAlignment="1">
      <alignment horizontal="center" vertical="center" wrapText="1"/>
    </xf>
    <xf numFmtId="0" fontId="23" fillId="19" borderId="56" xfId="0" applyFont="1" applyFill="1" applyBorder="1" applyAlignment="1">
      <alignment horizontal="center" vertical="center" wrapText="1"/>
    </xf>
    <xf numFmtId="0" fontId="35" fillId="0" borderId="49" xfId="0" applyFont="1" applyBorder="1" applyAlignment="1">
      <alignment wrapText="1"/>
    </xf>
    <xf numFmtId="0" fontId="35" fillId="0" borderId="49" xfId="0" applyFont="1" applyBorder="1" applyAlignment="1">
      <alignment horizontal="left" wrapText="1"/>
    </xf>
    <xf numFmtId="0" fontId="23" fillId="19" borderId="50" xfId="0" applyFont="1" applyFill="1" applyBorder="1" applyAlignment="1">
      <alignment horizontal="center" vertical="center" wrapText="1"/>
    </xf>
    <xf numFmtId="0" fontId="23" fillId="19" borderId="51" xfId="0" applyFont="1" applyFill="1" applyBorder="1" applyAlignment="1">
      <alignment horizontal="center" vertical="center" wrapText="1"/>
    </xf>
    <xf numFmtId="0" fontId="23" fillId="19" borderId="52" xfId="0" applyFont="1" applyFill="1" applyBorder="1" applyAlignment="1">
      <alignment horizontal="center" vertical="center" wrapText="1"/>
    </xf>
    <xf numFmtId="0" fontId="23" fillId="19" borderId="57" xfId="0" applyFont="1" applyFill="1" applyBorder="1" applyAlignment="1">
      <alignment horizontal="center" vertical="center" wrapText="1"/>
    </xf>
    <xf numFmtId="0" fontId="13" fillId="0" borderId="4" xfId="17" applyFont="1" applyBorder="1" applyAlignment="1">
      <alignment horizontal="left" vertical="center" wrapText="1"/>
    </xf>
    <xf numFmtId="0" fontId="13" fillId="0" borderId="5" xfId="17" applyFont="1" applyBorder="1" applyAlignment="1">
      <alignment horizontal="left" vertical="center" wrapText="1"/>
    </xf>
    <xf numFmtId="0" fontId="13" fillId="0" borderId="2" xfId="17" applyFont="1" applyBorder="1" applyAlignment="1">
      <alignment horizontal="left" vertical="center" wrapText="1"/>
    </xf>
    <xf numFmtId="0" fontId="12" fillId="7" borderId="13" xfId="17" applyFont="1" applyFill="1" applyBorder="1" applyAlignment="1">
      <alignment vertical="center" wrapText="1"/>
    </xf>
    <xf numFmtId="0" fontId="12" fillId="7" borderId="0" xfId="17" applyFont="1" applyFill="1" applyAlignment="1">
      <alignment vertical="center" wrapText="1"/>
    </xf>
    <xf numFmtId="0" fontId="12" fillId="7" borderId="11" xfId="17" applyFont="1" applyFill="1" applyBorder="1" applyAlignment="1">
      <alignment vertical="center" wrapText="1"/>
    </xf>
    <xf numFmtId="0" fontId="12" fillId="7" borderId="7" xfId="17" applyFont="1" applyFill="1" applyBorder="1" applyAlignment="1">
      <alignment vertical="center" wrapText="1"/>
    </xf>
    <xf numFmtId="0" fontId="12" fillId="7" borderId="10" xfId="17" applyFont="1" applyFill="1" applyBorder="1" applyAlignment="1">
      <alignment vertical="center" wrapText="1"/>
    </xf>
    <xf numFmtId="0" fontId="12" fillId="7" borderId="3" xfId="17" applyFont="1" applyFill="1" applyBorder="1" applyAlignment="1">
      <alignment vertical="center" wrapText="1"/>
    </xf>
    <xf numFmtId="0" fontId="12" fillId="3" borderId="13" xfId="17" applyFont="1" applyFill="1" applyBorder="1" applyAlignment="1">
      <alignment vertical="center" wrapText="1"/>
    </xf>
    <xf numFmtId="0" fontId="12" fillId="3" borderId="14" xfId="17" applyFont="1" applyFill="1" applyBorder="1" applyAlignment="1">
      <alignment vertical="center" wrapText="1"/>
    </xf>
    <xf numFmtId="0" fontId="12" fillId="3" borderId="12" xfId="17" applyFont="1" applyFill="1" applyBorder="1" applyAlignment="1">
      <alignment vertical="center" wrapText="1"/>
    </xf>
    <xf numFmtId="0" fontId="12" fillId="3" borderId="7" xfId="17" applyFont="1" applyFill="1" applyBorder="1" applyAlignment="1">
      <alignment vertical="center" wrapText="1"/>
    </xf>
    <xf numFmtId="0" fontId="12" fillId="3" borderId="10" xfId="17" applyFont="1" applyFill="1" applyBorder="1" applyAlignment="1">
      <alignment vertical="center" wrapText="1"/>
    </xf>
    <xf numFmtId="0" fontId="12" fillId="3" borderId="3" xfId="17" applyFont="1" applyFill="1" applyBorder="1" applyAlignment="1">
      <alignment vertical="center" wrapText="1"/>
    </xf>
    <xf numFmtId="0" fontId="13" fillId="0" borderId="13" xfId="17" applyFont="1" applyBorder="1" applyAlignment="1">
      <alignment horizontal="left" vertical="top" wrapText="1"/>
    </xf>
    <xf numFmtId="0" fontId="13" fillId="0" borderId="12" xfId="17" applyFont="1" applyBorder="1" applyAlignment="1">
      <alignment horizontal="left" vertical="top" wrapText="1"/>
    </xf>
    <xf numFmtId="0" fontId="13" fillId="0" borderId="7" xfId="17" applyFont="1" applyBorder="1" applyAlignment="1">
      <alignment horizontal="left" vertical="top" wrapText="1"/>
    </xf>
    <xf numFmtId="0" fontId="13" fillId="0" borderId="3" xfId="17" applyFont="1" applyBorder="1" applyAlignment="1">
      <alignment horizontal="left" vertical="top" wrapText="1"/>
    </xf>
    <xf numFmtId="0" fontId="12" fillId="2" borderId="8" xfId="17" applyFont="1" applyFill="1" applyBorder="1" applyAlignment="1">
      <alignment horizontal="left" vertical="center" wrapText="1"/>
    </xf>
    <xf numFmtId="0" fontId="12" fillId="2" borderId="15" xfId="17" applyFont="1" applyFill="1" applyBorder="1" applyAlignment="1">
      <alignment horizontal="left" vertical="center" wrapText="1"/>
    </xf>
    <xf numFmtId="0" fontId="12" fillId="2" borderId="14" xfId="17" applyFont="1" applyFill="1" applyBorder="1" applyAlignment="1">
      <alignment horizontal="left" vertical="center" wrapText="1"/>
    </xf>
    <xf numFmtId="0" fontId="13" fillId="0" borderId="6" xfId="17" applyFont="1" applyBorder="1" applyAlignment="1">
      <alignment horizontal="left" vertical="top" wrapText="1"/>
    </xf>
    <xf numFmtId="0" fontId="12" fillId="7" borderId="14" xfId="17" applyFont="1" applyFill="1" applyBorder="1" applyAlignment="1">
      <alignment vertical="center" wrapText="1"/>
    </xf>
    <xf numFmtId="0" fontId="12" fillId="7" borderId="12" xfId="17" applyFont="1" applyFill="1" applyBorder="1" applyAlignment="1">
      <alignment vertical="center" wrapText="1"/>
    </xf>
    <xf numFmtId="0" fontId="13" fillId="0" borderId="4" xfId="17" applyFont="1" applyBorder="1" applyAlignment="1">
      <alignment vertical="top" wrapText="1"/>
    </xf>
    <xf numFmtId="0" fontId="13" fillId="0" borderId="5" xfId="17" applyFont="1" applyBorder="1" applyAlignment="1">
      <alignment vertical="top" wrapText="1"/>
    </xf>
    <xf numFmtId="0" fontId="12" fillId="6" borderId="68" xfId="17" applyFont="1" applyFill="1" applyBorder="1" applyAlignment="1">
      <alignment horizontal="left" vertical="center" wrapText="1"/>
    </xf>
    <xf numFmtId="0" fontId="12" fillId="6" borderId="69" xfId="17" applyFont="1" applyFill="1" applyBorder="1" applyAlignment="1">
      <alignment horizontal="left" vertical="center" wrapText="1"/>
    </xf>
    <xf numFmtId="0" fontId="13" fillId="4" borderId="12" xfId="17" applyFont="1" applyFill="1" applyBorder="1" applyAlignment="1">
      <alignment horizontal="left" vertical="top" wrapText="1"/>
    </xf>
    <xf numFmtId="0" fontId="13" fillId="4" borderId="11" xfId="17" applyFont="1" applyFill="1" applyBorder="1" applyAlignment="1">
      <alignment horizontal="left" vertical="top" wrapText="1"/>
    </xf>
    <xf numFmtId="0" fontId="13" fillId="4" borderId="3" xfId="17" applyFont="1" applyFill="1" applyBorder="1" applyAlignment="1">
      <alignment horizontal="left" vertical="top" wrapText="1"/>
    </xf>
    <xf numFmtId="0" fontId="13" fillId="0" borderId="48" xfId="17" applyFont="1" applyBorder="1" applyAlignment="1">
      <alignment horizontal="left" vertical="top" wrapText="1"/>
    </xf>
    <xf numFmtId="0" fontId="13" fillId="0" borderId="14" xfId="17" applyFont="1" applyBorder="1" applyAlignment="1">
      <alignment horizontal="left" vertical="top" wrapText="1"/>
    </xf>
    <xf numFmtId="0" fontId="13" fillId="0" borderId="10" xfId="17" applyFont="1" applyBorder="1" applyAlignment="1">
      <alignment horizontal="left" vertical="top" wrapText="1"/>
    </xf>
    <xf numFmtId="0" fontId="13" fillId="0" borderId="12" xfId="17" applyFont="1" applyBorder="1" applyAlignment="1">
      <alignment horizontal="left" vertical="center" wrapText="1"/>
    </xf>
    <xf numFmtId="0" fontId="13" fillId="0" borderId="11" xfId="17" applyFont="1" applyBorder="1" applyAlignment="1">
      <alignment horizontal="left" vertical="center" wrapText="1"/>
    </xf>
    <xf numFmtId="0" fontId="13" fillId="0" borderId="3" xfId="17" applyFont="1" applyBorder="1" applyAlignment="1">
      <alignment horizontal="left" vertical="center" wrapText="1"/>
    </xf>
    <xf numFmtId="0" fontId="12" fillId="6" borderId="8" xfId="17" applyFont="1" applyFill="1" applyBorder="1" applyAlignment="1">
      <alignment horizontal="left" vertical="center" wrapText="1"/>
    </xf>
    <xf numFmtId="0" fontId="12" fillId="6" borderId="15" xfId="17" applyFont="1" applyFill="1" applyBorder="1" applyAlignment="1">
      <alignment horizontal="left" vertical="center" wrapText="1"/>
    </xf>
    <xf numFmtId="0" fontId="12" fillId="6" borderId="14" xfId="17" applyFont="1" applyFill="1" applyBorder="1" applyAlignment="1">
      <alignment horizontal="left" vertical="center" wrapText="1"/>
    </xf>
    <xf numFmtId="0" fontId="12" fillId="0" borderId="14" xfId="17" applyFont="1" applyBorder="1" applyAlignment="1">
      <alignment horizontal="center" vertical="center" wrapText="1"/>
    </xf>
    <xf numFmtId="0" fontId="12" fillId="2" borderId="12" xfId="17" applyFont="1" applyFill="1" applyBorder="1" applyAlignment="1">
      <alignment horizontal="left" vertical="center" wrapText="1"/>
    </xf>
    <xf numFmtId="0" fontId="13" fillId="6" borderId="15" xfId="17" applyFont="1" applyFill="1" applyBorder="1" applyAlignment="1">
      <alignment horizontal="left" vertical="center" wrapText="1"/>
    </xf>
    <xf numFmtId="0" fontId="13" fillId="6" borderId="9" xfId="17" applyFont="1" applyFill="1" applyBorder="1" applyAlignment="1">
      <alignment horizontal="left" vertical="center" wrapText="1"/>
    </xf>
    <xf numFmtId="0" fontId="13" fillId="0" borderId="14" xfId="17" applyFont="1" applyBorder="1" applyAlignment="1">
      <alignment horizontal="left" vertical="center" wrapText="1"/>
    </xf>
    <xf numFmtId="0" fontId="13" fillId="0" borderId="10" xfId="17" applyFont="1" applyBorder="1" applyAlignment="1">
      <alignment horizontal="left" vertical="center" wrapText="1"/>
    </xf>
    <xf numFmtId="0" fontId="13" fillId="0" borderId="37" xfId="17" applyFont="1" applyBorder="1" applyAlignment="1">
      <alignment horizontal="center" vertical="center" wrapText="1"/>
    </xf>
    <xf numFmtId="0" fontId="13" fillId="0" borderId="14" xfId="17" applyFont="1" applyBorder="1" applyAlignment="1">
      <alignment horizontal="center" vertical="center" wrapText="1"/>
    </xf>
    <xf numFmtId="0" fontId="13" fillId="0" borderId="66" xfId="17" applyFont="1" applyBorder="1" applyAlignment="1">
      <alignment horizontal="center" vertical="center" wrapText="1"/>
    </xf>
    <xf numFmtId="0" fontId="13" fillId="0" borderId="10" xfId="17" applyFont="1" applyBorder="1" applyAlignment="1">
      <alignment horizontal="center" vertical="center" wrapText="1"/>
    </xf>
    <xf numFmtId="0" fontId="13" fillId="0" borderId="46" xfId="17" applyFont="1" applyBorder="1" applyAlignment="1">
      <alignment horizontal="center" vertical="top" wrapText="1"/>
    </xf>
    <xf numFmtId="0" fontId="12" fillId="6" borderId="8" xfId="17" applyFont="1" applyFill="1" applyBorder="1" applyAlignment="1">
      <alignment horizontal="left" vertical="center"/>
    </xf>
    <xf numFmtId="0" fontId="12" fillId="6" borderId="15" xfId="17" applyFont="1" applyFill="1" applyBorder="1" applyAlignment="1">
      <alignment horizontal="left" vertical="center"/>
    </xf>
    <xf numFmtId="0" fontId="12" fillId="6" borderId="9" xfId="17" applyFont="1" applyFill="1" applyBorder="1" applyAlignment="1">
      <alignment horizontal="left" vertical="center"/>
    </xf>
    <xf numFmtId="0" fontId="12" fillId="6" borderId="15" xfId="17" applyFont="1" applyFill="1" applyBorder="1" applyAlignment="1">
      <alignment vertical="center" wrapText="1"/>
    </xf>
    <xf numFmtId="0" fontId="12" fillId="6" borderId="9" xfId="17" applyFont="1" applyFill="1" applyBorder="1" applyAlignment="1">
      <alignment vertical="center" wrapText="1"/>
    </xf>
    <xf numFmtId="0" fontId="13" fillId="0" borderId="4" xfId="17" applyFont="1" applyBorder="1" applyAlignment="1">
      <alignment horizontal="left" vertical="top" wrapText="1"/>
    </xf>
    <xf numFmtId="0" fontId="13" fillId="0" borderId="2" xfId="17" applyFont="1" applyBorder="1" applyAlignment="1">
      <alignment horizontal="left" vertical="top" wrapText="1"/>
    </xf>
    <xf numFmtId="0" fontId="12" fillId="0" borderId="58" xfId="17" applyFont="1" applyBorder="1" applyAlignment="1">
      <alignment horizontal="center" wrapText="1"/>
    </xf>
    <xf numFmtId="0" fontId="0" fillId="0" borderId="49" xfId="0" applyBorder="1" applyAlignment="1">
      <alignment horizontal="center" wrapText="1"/>
    </xf>
    <xf numFmtId="0" fontId="0" fillId="0" borderId="41" xfId="0" applyBorder="1" applyAlignment="1">
      <alignment horizontal="center" wrapText="1"/>
    </xf>
    <xf numFmtId="0" fontId="13" fillId="0" borderId="12" xfId="17" applyFont="1" applyBorder="1" applyAlignment="1">
      <alignment vertical="center" wrapText="1"/>
    </xf>
    <xf numFmtId="0" fontId="13" fillId="0" borderId="3" xfId="17" applyFont="1" applyBorder="1" applyAlignment="1">
      <alignment vertical="center" wrapText="1"/>
    </xf>
    <xf numFmtId="0" fontId="15" fillId="0" borderId="10" xfId="0" applyFont="1" applyBorder="1" applyAlignment="1">
      <alignment horizontal="center" vertical="center" wrapText="1"/>
    </xf>
    <xf numFmtId="0" fontId="15" fillId="0" borderId="42" xfId="0" applyFont="1" applyBorder="1" applyAlignment="1">
      <alignment horizontal="center" vertical="center" wrapText="1"/>
    </xf>
    <xf numFmtId="0" fontId="12" fillId="15" borderId="48" xfId="17" applyFont="1" applyFill="1" applyBorder="1" applyAlignment="1">
      <alignment horizontal="center" vertical="center" wrapText="1"/>
    </xf>
    <xf numFmtId="0" fontId="12" fillId="15" borderId="47" xfId="17" applyFont="1" applyFill="1" applyBorder="1" applyAlignment="1">
      <alignment horizontal="center" vertical="center" wrapText="1"/>
    </xf>
    <xf numFmtId="0" fontId="13" fillId="14" borderId="13" xfId="17" applyFont="1" applyFill="1" applyBorder="1" applyAlignment="1">
      <alignment horizontal="left" vertical="top" wrapText="1"/>
    </xf>
    <xf numFmtId="0" fontId="13" fillId="14" borderId="6" xfId="17" applyFont="1" applyFill="1" applyBorder="1" applyAlignment="1">
      <alignment horizontal="left" vertical="top" wrapText="1"/>
    </xf>
    <xf numFmtId="0" fontId="13" fillId="14" borderId="7" xfId="17" applyFont="1" applyFill="1" applyBorder="1" applyAlignment="1">
      <alignment horizontal="left" vertical="top" wrapText="1"/>
    </xf>
    <xf numFmtId="0" fontId="13" fillId="4" borderId="4" xfId="17" applyFont="1" applyFill="1" applyBorder="1" applyAlignment="1">
      <alignment vertical="top" wrapText="1"/>
    </xf>
    <xf numFmtId="0" fontId="13" fillId="4" borderId="5" xfId="17" applyFont="1" applyFill="1" applyBorder="1" applyAlignment="1">
      <alignment vertical="top" wrapText="1"/>
    </xf>
    <xf numFmtId="0" fontId="12" fillId="2" borderId="13" xfId="17" applyFont="1" applyFill="1" applyBorder="1" applyAlignment="1">
      <alignment horizontal="left" vertical="center" wrapText="1"/>
    </xf>
    <xf numFmtId="0" fontId="12" fillId="2" borderId="7" xfId="17" applyFont="1" applyFill="1" applyBorder="1" applyAlignment="1">
      <alignment horizontal="left" vertical="center" wrapText="1"/>
    </xf>
    <xf numFmtId="0" fontId="12" fillId="2" borderId="10" xfId="17" applyFont="1" applyFill="1" applyBorder="1" applyAlignment="1">
      <alignment horizontal="left" vertical="center" wrapText="1"/>
    </xf>
    <xf numFmtId="0" fontId="12" fillId="2" borderId="3" xfId="17" applyFont="1" applyFill="1" applyBorder="1" applyAlignment="1">
      <alignment horizontal="left" vertical="center" wrapText="1"/>
    </xf>
    <xf numFmtId="0" fontId="13" fillId="0" borderId="13" xfId="17" applyFont="1" applyBorder="1" applyAlignment="1">
      <alignment horizontal="center" vertical="center" wrapText="1"/>
    </xf>
    <xf numFmtId="0" fontId="13" fillId="0" borderId="6" xfId="17" applyFont="1" applyBorder="1" applyAlignment="1">
      <alignment horizontal="center" vertical="center" wrapText="1"/>
    </xf>
    <xf numFmtId="0" fontId="13" fillId="0" borderId="0" xfId="17" applyFont="1" applyAlignment="1">
      <alignment horizontal="center" vertical="center" wrapText="1"/>
    </xf>
    <xf numFmtId="0" fontId="13" fillId="0" borderId="7" xfId="17" applyFont="1" applyBorder="1" applyAlignment="1">
      <alignment horizontal="center" vertical="center" wrapText="1"/>
    </xf>
    <xf numFmtId="0" fontId="13" fillId="0" borderId="4" xfId="17" applyFont="1" applyBorder="1" applyAlignment="1">
      <alignment horizontal="center" vertical="center" wrapText="1"/>
    </xf>
    <xf numFmtId="0" fontId="13" fillId="0" borderId="5" xfId="17" applyFont="1" applyBorder="1" applyAlignment="1">
      <alignment horizontal="center" vertical="center" wrapText="1"/>
    </xf>
    <xf numFmtId="0" fontId="13" fillId="0" borderId="2" xfId="17" applyFont="1" applyBorder="1" applyAlignment="1">
      <alignment horizontal="center" vertical="center" wrapText="1"/>
    </xf>
    <xf numFmtId="0" fontId="13" fillId="0" borderId="11" xfId="17" applyFont="1" applyBorder="1" applyAlignment="1">
      <alignment vertical="center" wrapText="1"/>
    </xf>
    <xf numFmtId="0" fontId="12" fillId="2" borderId="9" xfId="17" applyFont="1" applyFill="1" applyBorder="1" applyAlignment="1">
      <alignment horizontal="left" vertical="center" wrapText="1"/>
    </xf>
    <xf numFmtId="0" fontId="13" fillId="0" borderId="2" xfId="17" applyFont="1" applyBorder="1" applyAlignment="1">
      <alignment vertical="top" wrapText="1"/>
    </xf>
    <xf numFmtId="0" fontId="13" fillId="14" borderId="4" xfId="17" applyFont="1" applyFill="1" applyBorder="1" applyAlignment="1">
      <alignment horizontal="left" vertical="top" wrapText="1"/>
    </xf>
    <xf numFmtId="0" fontId="13" fillId="14" borderId="5" xfId="17" applyFont="1" applyFill="1" applyBorder="1" applyAlignment="1">
      <alignment horizontal="left" vertical="top" wrapText="1"/>
    </xf>
    <xf numFmtId="0" fontId="13" fillId="14" borderId="2" xfId="17" applyFont="1" applyFill="1" applyBorder="1" applyAlignment="1">
      <alignment horizontal="left" vertical="top" wrapText="1"/>
    </xf>
    <xf numFmtId="0" fontId="13" fillId="4" borderId="13" xfId="17" applyFont="1" applyFill="1" applyBorder="1" applyAlignment="1">
      <alignment horizontal="left" vertical="top" wrapText="1"/>
    </xf>
    <xf numFmtId="0" fontId="13" fillId="4" borderId="6" xfId="17" applyFont="1" applyFill="1" applyBorder="1" applyAlignment="1">
      <alignment horizontal="left" vertical="top" wrapText="1"/>
    </xf>
    <xf numFmtId="0" fontId="13" fillId="4" borderId="7" xfId="17" applyFont="1" applyFill="1" applyBorder="1" applyAlignment="1">
      <alignment horizontal="left" vertical="top" wrapText="1"/>
    </xf>
    <xf numFmtId="0" fontId="13" fillId="14" borderId="12" xfId="17" applyFont="1" applyFill="1" applyBorder="1" applyAlignment="1">
      <alignment horizontal="left" vertical="top" wrapText="1"/>
    </xf>
    <xf numFmtId="0" fontId="13" fillId="14" borderId="3" xfId="17" applyFont="1" applyFill="1" applyBorder="1" applyAlignment="1">
      <alignment horizontal="left" vertical="top" wrapText="1"/>
    </xf>
    <xf numFmtId="0" fontId="14" fillId="0" borderId="16" xfId="24" applyFont="1" applyBorder="1" applyAlignment="1" applyProtection="1">
      <alignment horizontal="left" vertical="center" wrapText="1" indent="1"/>
      <protection locked="0"/>
    </xf>
    <xf numFmtId="0" fontId="14" fillId="14" borderId="58" xfId="24" applyFont="1" applyFill="1" applyBorder="1" applyAlignment="1" applyProtection="1">
      <alignment horizontal="center" vertical="center" wrapText="1"/>
      <protection locked="0"/>
    </xf>
    <xf numFmtId="0" fontId="14" fillId="14" borderId="44" xfId="24" applyFont="1" applyFill="1" applyBorder="1" applyAlignment="1" applyProtection="1">
      <alignment horizontal="center" vertical="center" wrapText="1"/>
      <protection locked="0"/>
    </xf>
    <xf numFmtId="0" fontId="18" fillId="16" borderId="10" xfId="0" applyFont="1" applyFill="1" applyBorder="1" applyAlignment="1">
      <alignment horizontal="left" vertical="center" wrapText="1"/>
    </xf>
    <xf numFmtId="0" fontId="18" fillId="16" borderId="42" xfId="0" applyFont="1" applyFill="1" applyBorder="1" applyAlignment="1">
      <alignment horizontal="left" vertical="center" wrapText="1"/>
    </xf>
    <xf numFmtId="0" fontId="13" fillId="11" borderId="16" xfId="24" applyFont="1" applyFill="1" applyBorder="1" applyAlignment="1" applyProtection="1">
      <alignment horizontal="left" vertical="top" wrapText="1" indent="1"/>
      <protection locked="0"/>
    </xf>
    <xf numFmtId="0" fontId="14" fillId="14" borderId="16" xfId="24" applyFont="1" applyFill="1" applyBorder="1" applyAlignment="1" applyProtection="1">
      <alignment horizontal="left" vertical="center" wrapText="1" indent="1"/>
      <protection locked="0"/>
    </xf>
    <xf numFmtId="0" fontId="16" fillId="0" borderId="27" xfId="24" applyFont="1" applyBorder="1" applyAlignment="1" applyProtection="1">
      <alignment horizontal="center" vertical="center"/>
      <protection locked="0"/>
    </xf>
    <xf numFmtId="0" fontId="16" fillId="0" borderId="31" xfId="24" applyFont="1" applyBorder="1" applyAlignment="1" applyProtection="1">
      <alignment horizontal="center" vertical="center"/>
      <protection locked="0"/>
    </xf>
    <xf numFmtId="0" fontId="12" fillId="0" borderId="37" xfId="24" applyFont="1" applyBorder="1" applyAlignment="1" applyProtection="1">
      <alignment horizontal="center" vertical="center"/>
      <protection locked="0"/>
    </xf>
    <xf numFmtId="0" fontId="12" fillId="0" borderId="34" xfId="24" applyFont="1" applyBorder="1" applyAlignment="1" applyProtection="1">
      <alignment horizontal="center" vertical="center"/>
      <protection locked="0"/>
    </xf>
    <xf numFmtId="0" fontId="14" fillId="0" borderId="16" xfId="24" applyFont="1" applyBorder="1" applyAlignment="1" applyProtection="1">
      <alignment horizontal="left" vertical="top" indent="1"/>
      <protection locked="0"/>
    </xf>
    <xf numFmtId="0" fontId="12" fillId="15" borderId="14" xfId="24" applyFont="1" applyFill="1" applyBorder="1" applyAlignment="1">
      <alignment horizontal="center" vertical="top"/>
    </xf>
    <xf numFmtId="0" fontId="12" fillId="15" borderId="43" xfId="24" applyFont="1" applyFill="1" applyBorder="1" applyAlignment="1">
      <alignment horizontal="center" vertical="top"/>
    </xf>
    <xf numFmtId="0" fontId="16" fillId="17" borderId="33" xfId="24" applyFont="1" applyFill="1" applyBorder="1" applyAlignment="1">
      <alignment horizontal="center" vertical="top"/>
    </xf>
    <xf numFmtId="0" fontId="16" fillId="17" borderId="26" xfId="24" applyFont="1" applyFill="1" applyBorder="1" applyAlignment="1">
      <alignment horizontal="center" vertical="top"/>
    </xf>
    <xf numFmtId="0" fontId="16" fillId="17" borderId="32" xfId="24" applyFont="1" applyFill="1" applyBorder="1" applyAlignment="1">
      <alignment horizontal="center" vertical="top"/>
    </xf>
  </cellXfs>
  <cellStyles count="84">
    <cellStyle name="Comma" xfId="45" builtinId="3"/>
    <cellStyle name="Comma 2" xfId="3" xr:uid="{00000000-0005-0000-0000-000001000000}"/>
    <cellStyle name="Comma 2 2" xfId="6" xr:uid="{00000000-0005-0000-0000-000002000000}"/>
    <cellStyle name="Comma 2 2 2" xfId="12" xr:uid="{00000000-0005-0000-0000-000003000000}"/>
    <cellStyle name="Comma 2 2 2 2" xfId="40" xr:uid="{00000000-0005-0000-0000-000004000000}"/>
    <cellStyle name="Comma 2 2 2 2 2" xfId="78" xr:uid="{00000000-0005-0000-0000-000005000000}"/>
    <cellStyle name="Comma 2 2 2 3" xfId="52" xr:uid="{00000000-0005-0000-0000-000006000000}"/>
    <cellStyle name="Comma 2 2 3" xfId="30" xr:uid="{00000000-0005-0000-0000-000007000000}"/>
    <cellStyle name="Comma 2 2 3 2" xfId="69" xr:uid="{00000000-0005-0000-0000-000008000000}"/>
    <cellStyle name="Comma 2 3" xfId="10" xr:uid="{00000000-0005-0000-0000-000009000000}"/>
    <cellStyle name="Comma 2 3 2" xfId="37" xr:uid="{00000000-0005-0000-0000-00000A000000}"/>
    <cellStyle name="Comma 2 3 2 2" xfId="75" xr:uid="{00000000-0005-0000-0000-00000B000000}"/>
    <cellStyle name="Comma 2 3 3" xfId="43" xr:uid="{00000000-0005-0000-0000-00000C000000}"/>
    <cellStyle name="Comma 2 3 3 2" xfId="81" xr:uid="{00000000-0005-0000-0000-00000D000000}"/>
    <cellStyle name="Comma 2 3 4" xfId="50" xr:uid="{00000000-0005-0000-0000-00000E000000}"/>
    <cellStyle name="Comma 2 4" xfId="29" xr:uid="{00000000-0005-0000-0000-00000F000000}"/>
    <cellStyle name="Comma 2 4 2" xfId="68" xr:uid="{00000000-0005-0000-0000-000010000000}"/>
    <cellStyle name="Comma 3" xfId="4" xr:uid="{00000000-0005-0000-0000-000011000000}"/>
    <cellStyle name="Comma 3 2" xfId="11" xr:uid="{00000000-0005-0000-0000-000012000000}"/>
    <cellStyle name="Comma 3 2 2" xfId="41" xr:uid="{00000000-0005-0000-0000-000013000000}"/>
    <cellStyle name="Comma 3 2 2 2" xfId="79" xr:uid="{00000000-0005-0000-0000-000014000000}"/>
    <cellStyle name="Comma 3 2 3" xfId="32" xr:uid="{00000000-0005-0000-0000-000015000000}"/>
    <cellStyle name="Comma 3 2 3 2" xfId="71" xr:uid="{00000000-0005-0000-0000-000016000000}"/>
    <cellStyle name="Comma 3 2 4" xfId="51" xr:uid="{00000000-0005-0000-0000-000017000000}"/>
    <cellStyle name="Comma 3 3" xfId="20" xr:uid="{00000000-0005-0000-0000-000018000000}"/>
    <cellStyle name="Comma 3 3 2" xfId="33" xr:uid="{00000000-0005-0000-0000-000019000000}"/>
    <cellStyle name="Comma 3 3 2 2" xfId="72" xr:uid="{00000000-0005-0000-0000-00001A000000}"/>
    <cellStyle name="Comma 3 3 3" xfId="59" xr:uid="{00000000-0005-0000-0000-00001B000000}"/>
    <cellStyle name="Comma 3 4" xfId="38" xr:uid="{00000000-0005-0000-0000-00001C000000}"/>
    <cellStyle name="Comma 3 4 2" xfId="76" xr:uid="{00000000-0005-0000-0000-00001D000000}"/>
    <cellStyle name="Comma 3 5" xfId="31" xr:uid="{00000000-0005-0000-0000-00001E000000}"/>
    <cellStyle name="Comma 3 5 2" xfId="70" xr:uid="{00000000-0005-0000-0000-00001F000000}"/>
    <cellStyle name="Comma 3 6" xfId="46" xr:uid="{00000000-0005-0000-0000-000020000000}"/>
    <cellStyle name="Comma 4" xfId="9" xr:uid="{00000000-0005-0000-0000-000021000000}"/>
    <cellStyle name="Comma 4 2" xfId="39" xr:uid="{00000000-0005-0000-0000-000022000000}"/>
    <cellStyle name="Comma 4 2 2" xfId="77" xr:uid="{00000000-0005-0000-0000-000023000000}"/>
    <cellStyle name="Comma 4 3" xfId="34" xr:uid="{00000000-0005-0000-0000-000024000000}"/>
    <cellStyle name="Comma 4 3 2" xfId="73" xr:uid="{00000000-0005-0000-0000-000025000000}"/>
    <cellStyle name="Comma 4 4" xfId="49" xr:uid="{00000000-0005-0000-0000-000026000000}"/>
    <cellStyle name="Comma 5" xfId="18" xr:uid="{00000000-0005-0000-0000-000027000000}"/>
    <cellStyle name="Comma 5 2" xfId="36" xr:uid="{00000000-0005-0000-0000-000028000000}"/>
    <cellStyle name="Comma 5 2 2" xfId="74" xr:uid="{00000000-0005-0000-0000-000029000000}"/>
    <cellStyle name="Comma 5 3" xfId="57" xr:uid="{00000000-0005-0000-0000-00002A000000}"/>
    <cellStyle name="Comma 6" xfId="22" xr:uid="{00000000-0005-0000-0000-00002B000000}"/>
    <cellStyle name="Comma 6 2" xfId="42" xr:uid="{00000000-0005-0000-0000-00002C000000}"/>
    <cellStyle name="Comma 6 2 2" xfId="80" xr:uid="{00000000-0005-0000-0000-00002D000000}"/>
    <cellStyle name="Comma 6 3" xfId="61" xr:uid="{00000000-0005-0000-0000-00002E000000}"/>
    <cellStyle name="Comma 7" xfId="26" xr:uid="{00000000-0005-0000-0000-00002F000000}"/>
    <cellStyle name="Comma 7 2" xfId="65" xr:uid="{00000000-0005-0000-0000-000030000000}"/>
    <cellStyle name="Comma 8" xfId="28" xr:uid="{00000000-0005-0000-0000-000031000000}"/>
    <cellStyle name="Comma 8 2" xfId="67" xr:uid="{00000000-0005-0000-0000-000032000000}"/>
    <cellStyle name="Comma 9" xfId="83" xr:uid="{00000000-0005-0000-0000-000033000000}"/>
    <cellStyle name="Normal" xfId="0" builtinId="0"/>
    <cellStyle name="Normal 2" xfId="1" xr:uid="{00000000-0005-0000-0000-000035000000}"/>
    <cellStyle name="Normal 2 2" xfId="17" xr:uid="{00000000-0005-0000-0000-000036000000}"/>
    <cellStyle name="Normal 3" xfId="7" xr:uid="{00000000-0005-0000-0000-000037000000}"/>
    <cellStyle name="Normal 3 2" xfId="13" xr:uid="{00000000-0005-0000-0000-000038000000}"/>
    <cellStyle name="Normal 3 2 2" xfId="21" xr:uid="{00000000-0005-0000-0000-000039000000}"/>
    <cellStyle name="Normal 3 2 2 2" xfId="60" xr:uid="{00000000-0005-0000-0000-00003A000000}"/>
    <cellStyle name="Normal 3 2 3" xfId="27" xr:uid="{00000000-0005-0000-0000-00003B000000}"/>
    <cellStyle name="Normal 3 2 3 2" xfId="66" xr:uid="{00000000-0005-0000-0000-00003C000000}"/>
    <cellStyle name="Normal 3 2 4" xfId="53" xr:uid="{00000000-0005-0000-0000-00003D000000}"/>
    <cellStyle name="Normal 3 3" xfId="35" xr:uid="{00000000-0005-0000-0000-00003E000000}"/>
    <cellStyle name="Normal 3 4" xfId="47" xr:uid="{00000000-0005-0000-0000-00003F000000}"/>
    <cellStyle name="Normal 4" xfId="15" xr:uid="{00000000-0005-0000-0000-000040000000}"/>
    <cellStyle name="Normal 4 2" xfId="55" xr:uid="{00000000-0005-0000-0000-000041000000}"/>
    <cellStyle name="Normal 5" xfId="16" xr:uid="{00000000-0005-0000-0000-000042000000}"/>
    <cellStyle name="Normal 5 2" xfId="56" xr:uid="{00000000-0005-0000-0000-000043000000}"/>
    <cellStyle name="Normal 6" xfId="23" xr:uid="{00000000-0005-0000-0000-000044000000}"/>
    <cellStyle name="Normal 6 2" xfId="62" xr:uid="{00000000-0005-0000-0000-000045000000}"/>
    <cellStyle name="Normal 7" xfId="24" xr:uid="{00000000-0005-0000-0000-000046000000}"/>
    <cellStyle name="Normal 7 2" xfId="63" xr:uid="{00000000-0005-0000-0000-000047000000}"/>
    <cellStyle name="Normal 8" xfId="44" xr:uid="{00000000-0005-0000-0000-000048000000}"/>
    <cellStyle name="Normal 8 2" xfId="82" xr:uid="{00000000-0005-0000-0000-000049000000}"/>
    <cellStyle name="Percent" xfId="2" builtinId="5"/>
    <cellStyle name="Percent 2" xfId="5" xr:uid="{00000000-0005-0000-0000-00004B000000}"/>
    <cellStyle name="Percent 3" xfId="8" xr:uid="{00000000-0005-0000-0000-00004C000000}"/>
    <cellStyle name="Percent 3 2" xfId="14" xr:uid="{00000000-0005-0000-0000-00004D000000}"/>
    <cellStyle name="Percent 3 2 2" xfId="54" xr:uid="{00000000-0005-0000-0000-00004E000000}"/>
    <cellStyle name="Percent 3 3" xfId="48" xr:uid="{00000000-0005-0000-0000-00004F000000}"/>
    <cellStyle name="Percent 4" xfId="19" xr:uid="{00000000-0005-0000-0000-000050000000}"/>
    <cellStyle name="Percent 4 2" xfId="58" xr:uid="{00000000-0005-0000-0000-000051000000}"/>
    <cellStyle name="Percent 5" xfId="25" xr:uid="{00000000-0005-0000-0000-000052000000}"/>
    <cellStyle name="Percent 5 2" xfId="64" xr:uid="{00000000-0005-0000-0000-000053000000}"/>
  </cellStyles>
  <dxfs count="60">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s>
  <tableStyles count="0" defaultTableStyle="TableStyleMedium2" defaultPivotStyle="PivotStyleLight16"/>
  <colors>
    <mruColors>
      <color rgb="FFF2F2F2"/>
      <color rgb="FF99CCFF"/>
      <color rgb="FFFFFF99"/>
      <color rgb="FFFFCC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2"/>
  <sheetViews>
    <sheetView zoomScale="90" zoomScaleNormal="90" workbookViewId="0">
      <selection activeCell="F3" sqref="F3"/>
    </sheetView>
  </sheetViews>
  <sheetFormatPr defaultColWidth="9.453125" defaultRowHeight="14.5" x14ac:dyDescent="0.35"/>
  <cols>
    <col min="1" max="1" width="3.453125" style="87" customWidth="1"/>
    <col min="2" max="2" width="30.54296875" style="87" customWidth="1"/>
    <col min="3" max="4" width="12.54296875" style="87" customWidth="1"/>
    <col min="5" max="5" width="12.453125" style="87" customWidth="1"/>
    <col min="6" max="6" width="9.453125" style="87" customWidth="1"/>
    <col min="7" max="7" width="24.453125" style="87" customWidth="1"/>
    <col min="8" max="8" width="10.54296875" style="87" customWidth="1"/>
    <col min="9" max="9" width="11.54296875" style="87" customWidth="1"/>
    <col min="10" max="10" width="12.54296875" style="87" customWidth="1"/>
    <col min="11" max="11" width="7.453125" style="87" customWidth="1"/>
    <col min="12" max="12" width="30.54296875" style="87" customWidth="1"/>
    <col min="13" max="14" width="10.54296875" style="87" customWidth="1"/>
    <col min="15" max="15" width="12.453125" style="87" customWidth="1"/>
    <col min="16" max="16" width="3.453125" style="87" customWidth="1"/>
    <col min="17" max="17" width="24.453125" style="87" customWidth="1"/>
    <col min="18" max="18" width="30.54296875" style="87" customWidth="1"/>
    <col min="19" max="19" width="13.54296875" style="87" customWidth="1"/>
    <col min="20" max="20" width="19.453125" style="87" customWidth="1"/>
    <col min="21" max="21" width="37.54296875" style="87" customWidth="1"/>
    <col min="22" max="16384" width="9.453125" style="87"/>
  </cols>
  <sheetData>
    <row r="1" spans="1:18" x14ac:dyDescent="0.35">
      <c r="A1" s="85" t="s">
        <v>0</v>
      </c>
      <c r="B1" s="86"/>
      <c r="C1" s="86"/>
      <c r="D1" s="86"/>
      <c r="E1" s="86"/>
    </row>
    <row r="2" spans="1:18" x14ac:dyDescent="0.35">
      <c r="B2" s="88" t="s">
        <v>1</v>
      </c>
      <c r="C2" s="285" t="s">
        <v>2</v>
      </c>
      <c r="D2" s="313" t="s">
        <v>3</v>
      </c>
    </row>
    <row r="3" spans="1:18" x14ac:dyDescent="0.35">
      <c r="B3" s="88"/>
    </row>
    <row r="4" spans="1:18" ht="29.15" customHeight="1" x14ac:dyDescent="0.35">
      <c r="B4" s="317" t="s">
        <v>4</v>
      </c>
      <c r="C4" s="317"/>
    </row>
    <row r="6" spans="1:18" ht="14.9" customHeight="1" x14ac:dyDescent="0.35">
      <c r="B6" s="324" t="s">
        <v>5</v>
      </c>
      <c r="C6" s="325"/>
      <c r="D6" s="325"/>
      <c r="E6" s="326"/>
      <c r="G6" s="320" t="s">
        <v>6</v>
      </c>
      <c r="H6" s="321"/>
      <c r="I6" s="321"/>
      <c r="J6" s="327"/>
      <c r="L6" s="320" t="s">
        <v>7</v>
      </c>
      <c r="M6" s="321"/>
      <c r="N6" s="321"/>
      <c r="O6" s="327"/>
    </row>
    <row r="7" spans="1:18" ht="14.9" customHeight="1" x14ac:dyDescent="0.35">
      <c r="B7" s="89" t="s">
        <v>8</v>
      </c>
      <c r="C7" s="90" t="s">
        <v>9</v>
      </c>
      <c r="D7" s="91" t="s">
        <v>10</v>
      </c>
      <c r="E7" s="92" t="s">
        <v>11</v>
      </c>
      <c r="G7" s="89" t="s">
        <v>12</v>
      </c>
      <c r="H7" s="90" t="s">
        <v>9</v>
      </c>
      <c r="I7" s="91" t="s">
        <v>10</v>
      </c>
      <c r="J7" s="92" t="s">
        <v>11</v>
      </c>
      <c r="L7" s="89" t="s">
        <v>12</v>
      </c>
      <c r="M7" s="90" t="s">
        <v>9</v>
      </c>
      <c r="N7" s="91" t="s">
        <v>10</v>
      </c>
      <c r="O7" s="92" t="s">
        <v>11</v>
      </c>
    </row>
    <row r="8" spans="1:18" x14ac:dyDescent="0.35">
      <c r="B8" s="93" t="s">
        <v>13</v>
      </c>
      <c r="C8" s="94">
        <f>'Ukraine logframe'!K78</f>
        <v>50000</v>
      </c>
      <c r="D8" s="94">
        <f>'Ukraine logframe'!L78</f>
        <v>102759</v>
      </c>
      <c r="E8" s="95">
        <f t="shared" ref="E8:E15" si="0">D8/C8</f>
        <v>2.05518</v>
      </c>
      <c r="G8" s="98" t="s">
        <v>13</v>
      </c>
      <c r="H8" s="96">
        <f>'Ukraine Metrics '!K44</f>
        <v>17000</v>
      </c>
      <c r="I8" s="96">
        <f>'Ukraine Metrics '!L44</f>
        <v>46851</v>
      </c>
      <c r="J8" s="99">
        <f>I8/H8</f>
        <v>2.7559411764705883</v>
      </c>
      <c r="L8" s="100" t="s">
        <v>14</v>
      </c>
      <c r="M8" s="102">
        <f>'Ukraine Metrics '!K67</f>
        <v>600</v>
      </c>
      <c r="N8" s="104">
        <f>'Ukraine Metrics '!L67</f>
        <v>1322</v>
      </c>
      <c r="O8" s="95">
        <f t="shared" ref="O8:O13" si="1">N8/M8</f>
        <v>2.2033333333333331</v>
      </c>
    </row>
    <row r="9" spans="1:18" x14ac:dyDescent="0.35">
      <c r="B9" s="93" t="s">
        <v>15</v>
      </c>
      <c r="C9" s="94">
        <f>'Ukraine logframe'!K81</f>
        <v>0</v>
      </c>
      <c r="D9" s="94">
        <f>'Ukraine logframe'!L81</f>
        <v>1012</v>
      </c>
      <c r="E9" s="95" t="e">
        <f t="shared" si="0"/>
        <v>#DIV/0!</v>
      </c>
      <c r="G9" s="101" t="s">
        <v>15</v>
      </c>
      <c r="H9" s="102">
        <f>'Ukraine Metrics '!K46</f>
        <v>0</v>
      </c>
      <c r="I9" s="102">
        <f>'Ukraine Metrics '!L49</f>
        <v>0</v>
      </c>
      <c r="J9" s="99" t="e">
        <f>I9/H9</f>
        <v>#DIV/0!</v>
      </c>
      <c r="L9" s="103" t="s">
        <v>16</v>
      </c>
      <c r="M9" s="102">
        <f>'Ukraine Metrics '!K68</f>
        <v>0</v>
      </c>
      <c r="N9" s="104">
        <f>'Ukraine Metrics '!L68</f>
        <v>8369</v>
      </c>
      <c r="O9" s="95" t="e">
        <f t="shared" si="1"/>
        <v>#DIV/0!</v>
      </c>
      <c r="Q9" s="88"/>
      <c r="R9" s="88"/>
    </row>
    <row r="10" spans="1:18" ht="13.4" customHeight="1" x14ac:dyDescent="0.35">
      <c r="B10" s="93" t="s">
        <v>14</v>
      </c>
      <c r="C10" s="94">
        <f>'Ukraine logframe'!K104</f>
        <v>675</v>
      </c>
      <c r="D10" s="94">
        <f>'Ukraine logframe'!L104</f>
        <v>2084</v>
      </c>
      <c r="E10" s="95">
        <f t="shared" si="0"/>
        <v>3.0874074074074076</v>
      </c>
      <c r="G10" s="101" t="s">
        <v>17</v>
      </c>
      <c r="H10" s="102" t="s">
        <v>18</v>
      </c>
      <c r="I10" s="102">
        <f>'Ukraine Metrics '!L51</f>
        <v>0</v>
      </c>
      <c r="J10" s="273" t="s">
        <v>18</v>
      </c>
      <c r="L10" s="103" t="s">
        <v>19</v>
      </c>
      <c r="M10" s="102">
        <f>'Ukraine Metrics '!K69</f>
        <v>0</v>
      </c>
      <c r="N10" s="104">
        <f>'Ukraine Metrics '!L69</f>
        <v>5521</v>
      </c>
      <c r="O10" s="95" t="e">
        <f t="shared" si="1"/>
        <v>#DIV/0!</v>
      </c>
      <c r="Q10" s="88"/>
      <c r="R10" s="88"/>
    </row>
    <row r="11" spans="1:18" x14ac:dyDescent="0.35">
      <c r="B11" s="93" t="s">
        <v>16</v>
      </c>
      <c r="C11" s="94">
        <f>'Ukraine logframe'!K107</f>
        <v>0</v>
      </c>
      <c r="D11" s="94">
        <f>'Ukraine logframe'!L107</f>
        <v>11414</v>
      </c>
      <c r="E11" s="95" t="s">
        <v>18</v>
      </c>
      <c r="F11" s="97"/>
      <c r="G11" s="322" t="s">
        <v>20</v>
      </c>
      <c r="H11" s="322"/>
      <c r="I11" s="322"/>
      <c r="L11" s="103" t="s">
        <v>21</v>
      </c>
      <c r="M11" s="102">
        <f>'Ukraine Metrics '!K70</f>
        <v>0</v>
      </c>
      <c r="N11" s="104">
        <f>'Ukraine Metrics '!L70</f>
        <v>4120</v>
      </c>
      <c r="O11" s="95" t="e">
        <f t="shared" si="1"/>
        <v>#DIV/0!</v>
      </c>
      <c r="Q11" s="88"/>
      <c r="R11" s="88"/>
    </row>
    <row r="12" spans="1:18" x14ac:dyDescent="0.35">
      <c r="B12" s="93" t="s">
        <v>19</v>
      </c>
      <c r="C12" s="94">
        <f>'Ukraine logframe'!K108</f>
        <v>0</v>
      </c>
      <c r="D12" s="94">
        <f>'Ukraine logframe'!L108</f>
        <v>7531</v>
      </c>
      <c r="E12" s="95" t="s">
        <v>18</v>
      </c>
      <c r="F12" s="97"/>
      <c r="L12" s="103" t="s">
        <v>22</v>
      </c>
      <c r="M12" s="102">
        <f>'Ukraine Metrics '!K71</f>
        <v>0</v>
      </c>
      <c r="N12" s="104">
        <f>'Ukraine Metrics '!L71</f>
        <v>4269</v>
      </c>
      <c r="O12" s="95" t="e">
        <f t="shared" si="1"/>
        <v>#DIV/0!</v>
      </c>
      <c r="Q12" s="88"/>
      <c r="R12" s="88"/>
    </row>
    <row r="13" spans="1:18" ht="13.4" customHeight="1" x14ac:dyDescent="0.35">
      <c r="B13" s="93" t="s">
        <v>21</v>
      </c>
      <c r="C13" s="94">
        <f>'Ukraine logframe'!K109</f>
        <v>0</v>
      </c>
      <c r="D13" s="94">
        <f>'Ukraine logframe'!L109</f>
        <v>6076</v>
      </c>
      <c r="E13" s="95" t="s">
        <v>18</v>
      </c>
      <c r="F13" s="97"/>
      <c r="L13" s="105" t="s">
        <v>23</v>
      </c>
      <c r="M13" s="102">
        <f>SUM(M9:M12)</f>
        <v>0</v>
      </c>
      <c r="N13" s="102">
        <f>SUM(N9:N12)</f>
        <v>22279</v>
      </c>
      <c r="O13" s="95" t="e">
        <f t="shared" si="1"/>
        <v>#DIV/0!</v>
      </c>
      <c r="Q13" s="88"/>
      <c r="R13" s="88"/>
    </row>
    <row r="14" spans="1:18" ht="14.9" customHeight="1" x14ac:dyDescent="0.35">
      <c r="B14" s="93" t="s">
        <v>22</v>
      </c>
      <c r="C14" s="94">
        <f>'Ukraine logframe'!K110</f>
        <v>0</v>
      </c>
      <c r="D14" s="94">
        <f>'Ukraine logframe'!L110</f>
        <v>6075</v>
      </c>
      <c r="E14" s="95" t="s">
        <v>18</v>
      </c>
      <c r="F14" s="97"/>
      <c r="Q14" s="88"/>
      <c r="R14" s="88"/>
    </row>
    <row r="15" spans="1:18" x14ac:dyDescent="0.35">
      <c r="B15" s="93" t="s">
        <v>24</v>
      </c>
      <c r="C15" s="94">
        <f>SUM(C11:C14)</f>
        <v>0</v>
      </c>
      <c r="D15" s="94">
        <f>SUM(D11:D14)</f>
        <v>31096</v>
      </c>
      <c r="E15" s="95" t="e">
        <f t="shared" si="0"/>
        <v>#DIV/0!</v>
      </c>
      <c r="F15" s="97"/>
      <c r="Q15" s="88"/>
      <c r="R15" s="88"/>
    </row>
    <row r="16" spans="1:18" ht="15" customHeight="1" x14ac:dyDescent="0.35">
      <c r="F16" s="97"/>
      <c r="Q16" s="88"/>
      <c r="R16" s="88"/>
    </row>
    <row r="17" spans="2:18" s="88" customFormat="1" x14ac:dyDescent="0.35">
      <c r="H17" s="106"/>
    </row>
    <row r="18" spans="2:18" s="88" customFormat="1" ht="13.5" customHeight="1" x14ac:dyDescent="0.35"/>
    <row r="19" spans="2:18" ht="19.399999999999999" customHeight="1" x14ac:dyDescent="0.35">
      <c r="B19" s="317" t="s">
        <v>25</v>
      </c>
      <c r="C19" s="317"/>
      <c r="D19" s="304"/>
      <c r="E19" s="304"/>
    </row>
    <row r="20" spans="2:18" ht="19.399999999999999" customHeight="1" x14ac:dyDescent="0.35">
      <c r="B20" s="295" t="s">
        <v>26</v>
      </c>
      <c r="Q20" s="320" t="s">
        <v>27</v>
      </c>
      <c r="R20" s="321"/>
    </row>
    <row r="21" spans="2:18" ht="11.15" customHeight="1" x14ac:dyDescent="0.35">
      <c r="B21" s="295"/>
      <c r="Q21" s="89" t="s">
        <v>28</v>
      </c>
      <c r="R21" s="90" t="s">
        <v>29</v>
      </c>
    </row>
    <row r="22" spans="2:18" ht="15.65" customHeight="1" x14ac:dyDescent="0.35">
      <c r="Q22" s="103" t="s">
        <v>30</v>
      </c>
      <c r="R22" s="102">
        <f>'Ukraine logframe'!L7</f>
        <v>2544</v>
      </c>
    </row>
    <row r="23" spans="2:18" ht="13.4" customHeight="1" x14ac:dyDescent="0.35">
      <c r="Q23" s="103" t="s">
        <v>31</v>
      </c>
      <c r="R23" s="102">
        <f>'Ukraine logframe'!L8</f>
        <v>2038</v>
      </c>
    </row>
    <row r="24" spans="2:18" ht="12.65" customHeight="1" x14ac:dyDescent="0.35">
      <c r="Q24" s="103" t="s">
        <v>32</v>
      </c>
      <c r="R24" s="102">
        <f>'Ukraine logframe'!L9</f>
        <v>369</v>
      </c>
    </row>
    <row r="25" spans="2:18" ht="14.9" customHeight="1" x14ac:dyDescent="0.35">
      <c r="Q25" s="103" t="s">
        <v>33</v>
      </c>
      <c r="R25" s="102">
        <f>'Ukraine logframe'!L10</f>
        <v>390</v>
      </c>
    </row>
    <row r="26" spans="2:18" ht="12.65" customHeight="1" x14ac:dyDescent="0.35">
      <c r="Q26" s="296" t="s">
        <v>34</v>
      </c>
      <c r="R26" s="102">
        <f>SUM(R22:R25)</f>
        <v>5341</v>
      </c>
    </row>
    <row r="27" spans="2:18" ht="15" customHeight="1" x14ac:dyDescent="0.35">
      <c r="Q27" s="323" t="s">
        <v>35</v>
      </c>
      <c r="R27" s="323"/>
    </row>
    <row r="28" spans="2:18" x14ac:dyDescent="0.35">
      <c r="L28" s="297"/>
      <c r="Q28" s="298"/>
      <c r="R28"/>
    </row>
    <row r="29" spans="2:18" ht="14.9" customHeight="1" x14ac:dyDescent="0.35">
      <c r="Q29" s="320" t="s">
        <v>36</v>
      </c>
      <c r="R29" s="321"/>
    </row>
    <row r="30" spans="2:18" x14ac:dyDescent="0.35">
      <c r="Q30" s="89" t="s">
        <v>28</v>
      </c>
      <c r="R30" s="90" t="s">
        <v>37</v>
      </c>
    </row>
    <row r="31" spans="2:18" x14ac:dyDescent="0.35">
      <c r="E31" s="299"/>
      <c r="G31" s="298"/>
      <c r="H31"/>
      <c r="L31" s="298"/>
      <c r="M31"/>
      <c r="N31"/>
      <c r="O31"/>
      <c r="Q31" s="103" t="s">
        <v>30</v>
      </c>
      <c r="R31" s="102">
        <f>'Ukraine logframe'!L16</f>
        <v>19972</v>
      </c>
    </row>
    <row r="32" spans="2:18" x14ac:dyDescent="0.35">
      <c r="Q32" s="103" t="s">
        <v>31</v>
      </c>
      <c r="R32" s="102">
        <f>'Ukraine logframe'!L17</f>
        <v>15690</v>
      </c>
    </row>
    <row r="33" spans="17:18" x14ac:dyDescent="0.35">
      <c r="Q33" s="103" t="s">
        <v>32</v>
      </c>
      <c r="R33" s="102">
        <f>'Ukraine logframe'!L18</f>
        <v>2787</v>
      </c>
    </row>
    <row r="34" spans="17:18" x14ac:dyDescent="0.35">
      <c r="Q34" s="103" t="s">
        <v>33</v>
      </c>
      <c r="R34" s="102">
        <f>'Ukraine logframe'!L19</f>
        <v>3018</v>
      </c>
    </row>
    <row r="35" spans="17:18" x14ac:dyDescent="0.35">
      <c r="Q35" s="296" t="s">
        <v>34</v>
      </c>
      <c r="R35" s="102">
        <f>SUM(R31:R34)</f>
        <v>41467</v>
      </c>
    </row>
    <row r="36" spans="17:18" x14ac:dyDescent="0.35">
      <c r="Q36" s="300" t="s">
        <v>35</v>
      </c>
      <c r="R36" s="301"/>
    </row>
    <row r="38" spans="17:18" ht="14.9" customHeight="1" x14ac:dyDescent="0.35">
      <c r="Q38" s="318" t="s">
        <v>38</v>
      </c>
      <c r="R38" s="319"/>
    </row>
    <row r="39" spans="17:18" x14ac:dyDescent="0.35">
      <c r="Q39" s="89" t="s">
        <v>39</v>
      </c>
      <c r="R39" s="90" t="s">
        <v>10</v>
      </c>
    </row>
    <row r="40" spans="17:18" x14ac:dyDescent="0.35">
      <c r="Q40" s="103" t="s">
        <v>40</v>
      </c>
      <c r="R40" s="102">
        <f>'Ukraine logframe'!L30</f>
        <v>34934.14</v>
      </c>
    </row>
    <row r="41" spans="17:18" x14ac:dyDescent="0.35">
      <c r="Q41" s="103" t="s">
        <v>41</v>
      </c>
      <c r="R41" s="102">
        <f>'Ukraine logframe'!L31</f>
        <v>36070.79</v>
      </c>
    </row>
    <row r="42" spans="17:18" x14ac:dyDescent="0.35">
      <c r="Q42" s="103" t="s">
        <v>42</v>
      </c>
      <c r="R42" s="102">
        <f>'Ukraine logframe'!L32</f>
        <v>106.36</v>
      </c>
    </row>
    <row r="43" spans="17:18" x14ac:dyDescent="0.35">
      <c r="Q43" s="103" t="s">
        <v>43</v>
      </c>
      <c r="R43" s="102">
        <f>'Ukraine logframe'!L33</f>
        <v>21690.54</v>
      </c>
    </row>
    <row r="44" spans="17:18" x14ac:dyDescent="0.35">
      <c r="Q44" s="103" t="s">
        <v>44</v>
      </c>
      <c r="R44" s="102">
        <f>'Ukraine logframe'!L34</f>
        <v>750.62</v>
      </c>
    </row>
    <row r="45" spans="17:18" x14ac:dyDescent="0.35">
      <c r="Q45" s="103" t="s">
        <v>45</v>
      </c>
      <c r="R45" s="102">
        <f>'Ukraine logframe'!L35</f>
        <v>10218.58</v>
      </c>
    </row>
    <row r="46" spans="17:18" x14ac:dyDescent="0.35">
      <c r="Q46" s="296" t="s">
        <v>34</v>
      </c>
      <c r="R46" s="312">
        <f>SUM(R40:R45)</f>
        <v>103771.02999999998</v>
      </c>
    </row>
    <row r="47" spans="17:18" x14ac:dyDescent="0.35">
      <c r="Q47" s="295" t="s">
        <v>35</v>
      </c>
    </row>
    <row r="48" spans="17:18" ht="15" thickBot="1" x14ac:dyDescent="0.4"/>
    <row r="49" spans="17:20" ht="15" thickBot="1" x14ac:dyDescent="0.4">
      <c r="Q49" s="314" t="s">
        <v>46</v>
      </c>
      <c r="R49" s="315"/>
      <c r="S49" s="315"/>
      <c r="T49" s="316"/>
    </row>
    <row r="50" spans="17:20" ht="15" thickBot="1" x14ac:dyDescent="0.4">
      <c r="Q50" s="305" t="s">
        <v>12</v>
      </c>
      <c r="R50" s="306" t="s">
        <v>9</v>
      </c>
      <c r="S50" s="306" t="s">
        <v>10</v>
      </c>
      <c r="T50" s="307" t="s">
        <v>11</v>
      </c>
    </row>
    <row r="51" spans="17:20" ht="15" thickBot="1" x14ac:dyDescent="0.4">
      <c r="Q51" s="302" t="s">
        <v>47</v>
      </c>
      <c r="R51" s="308">
        <f>'Ukraine Metrics '!K44+'Ukraine Metrics '!K46</f>
        <v>17000</v>
      </c>
      <c r="S51" s="308">
        <f>'Ukraine Metrics '!L44+'Ukraine Metrics '!L46</f>
        <v>46851</v>
      </c>
      <c r="T51" s="303">
        <f>S51/R51</f>
        <v>2.7559411764705883</v>
      </c>
    </row>
    <row r="52" spans="17:20" x14ac:dyDescent="0.35">
      <c r="Q52" s="298" t="s">
        <v>48</v>
      </c>
      <c r="R52"/>
      <c r="S52"/>
      <c r="T52"/>
    </row>
  </sheetData>
  <sheetProtection algorithmName="SHA-512" hashValue="Wlim0PMITjc+jhsIM3DzB6a2XbDPhrqE3I7arHPcFgF4KzAYKwo7SSHtlhtGEiPpPtiKa3XiVC48G2B9ZdtoNw==" saltValue="wJQOXt8tvav/NhtW/GyreA==" spinCount="100000" sheet="1" objects="1" scenarios="1"/>
  <mergeCells count="11">
    <mergeCell ref="Q49:T49"/>
    <mergeCell ref="B4:C4"/>
    <mergeCell ref="Q38:R38"/>
    <mergeCell ref="Q29:R29"/>
    <mergeCell ref="Q20:R20"/>
    <mergeCell ref="G11:I11"/>
    <mergeCell ref="B19:C19"/>
    <mergeCell ref="Q27:R27"/>
    <mergeCell ref="B6:E6"/>
    <mergeCell ref="G6:J6"/>
    <mergeCell ref="L6:O6"/>
  </mergeCell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131"/>
  <sheetViews>
    <sheetView showGridLines="0" tabSelected="1" zoomScale="73" zoomScaleNormal="85" zoomScaleSheetLayoutView="80" workbookViewId="0">
      <pane xSplit="3" ySplit="3" topLeftCell="E4" activePane="bottomRight" state="frozen"/>
      <selection pane="topRight" activeCell="D1" sqref="D1"/>
      <selection pane="bottomLeft" activeCell="B4" sqref="B4"/>
      <selection pane="bottomRight" activeCell="M115" sqref="M115"/>
    </sheetView>
  </sheetViews>
  <sheetFormatPr defaultColWidth="8.54296875" defaultRowHeight="13" x14ac:dyDescent="0.3"/>
  <cols>
    <col min="1" max="1" width="32.453125" style="6" customWidth="1"/>
    <col min="2" max="2" width="30.453125" style="6" customWidth="1"/>
    <col min="3" max="3" width="22.54296875" style="6" customWidth="1"/>
    <col min="4" max="4" width="15.453125" style="6" customWidth="1"/>
    <col min="5" max="12" width="13.54296875" style="6" customWidth="1"/>
    <col min="13" max="13" width="81.54296875" style="6" customWidth="1"/>
    <col min="14" max="16384" width="8.54296875" style="193"/>
  </cols>
  <sheetData>
    <row r="1" spans="1:14" s="57" customFormat="1" ht="13.5" thickBot="1" x14ac:dyDescent="0.35">
      <c r="A1" s="56"/>
      <c r="B1" s="392"/>
      <c r="C1" s="393"/>
      <c r="D1" s="387" t="s">
        <v>49</v>
      </c>
      <c r="E1" s="388"/>
      <c r="F1" s="388"/>
      <c r="G1" s="388"/>
      <c r="H1" s="388"/>
      <c r="I1" s="388"/>
      <c r="J1" s="388"/>
      <c r="K1" s="388"/>
      <c r="L1" s="389"/>
      <c r="M1" s="56"/>
    </row>
    <row r="2" spans="1:14" s="25" customFormat="1" ht="12.75" customHeight="1" x14ac:dyDescent="0.25">
      <c r="A2" s="401" t="s">
        <v>50</v>
      </c>
      <c r="B2" s="349"/>
      <c r="C2" s="370"/>
      <c r="D2" s="160" t="s">
        <v>51</v>
      </c>
      <c r="E2" s="394" t="s">
        <v>52</v>
      </c>
      <c r="F2" s="395"/>
      <c r="G2" s="394" t="s">
        <v>53</v>
      </c>
      <c r="H2" s="395"/>
      <c r="I2" s="394" t="s">
        <v>54</v>
      </c>
      <c r="J2" s="395"/>
      <c r="K2" s="394" t="s">
        <v>55</v>
      </c>
      <c r="L2" s="395"/>
      <c r="M2" s="24"/>
    </row>
    <row r="3" spans="1:14" s="25" customFormat="1" ht="15" customHeight="1" thickBot="1" x14ac:dyDescent="0.3">
      <c r="A3" s="402"/>
      <c r="B3" s="403"/>
      <c r="C3" s="404"/>
      <c r="D3" s="161" t="s">
        <v>56</v>
      </c>
      <c r="E3" s="162" t="s">
        <v>9</v>
      </c>
      <c r="F3" s="162" t="s">
        <v>10</v>
      </c>
      <c r="G3" s="162" t="s">
        <v>9</v>
      </c>
      <c r="H3" s="162" t="s">
        <v>10</v>
      </c>
      <c r="I3" s="162" t="s">
        <v>9</v>
      </c>
      <c r="J3" s="162" t="s">
        <v>10</v>
      </c>
      <c r="K3" s="162" t="s">
        <v>9</v>
      </c>
      <c r="L3" s="162" t="s">
        <v>10</v>
      </c>
      <c r="M3" s="24"/>
    </row>
    <row r="4" spans="1:14" s="25" customFormat="1" ht="15" customHeight="1" thickBot="1" x14ac:dyDescent="0.3">
      <c r="A4" s="26"/>
      <c r="B4" s="23"/>
      <c r="C4" s="23"/>
      <c r="D4" s="27"/>
      <c r="E4" s="369" t="s">
        <v>57</v>
      </c>
      <c r="F4" s="369"/>
      <c r="G4" s="369" t="s">
        <v>58</v>
      </c>
      <c r="H4" s="369"/>
      <c r="I4" s="369" t="s">
        <v>59</v>
      </c>
      <c r="J4" s="369"/>
      <c r="K4" s="369" t="s">
        <v>3</v>
      </c>
      <c r="L4" s="369"/>
      <c r="M4" s="23"/>
    </row>
    <row r="5" spans="1:14" s="20" customFormat="1" ht="17.899999999999999" customHeight="1" thickBot="1" x14ac:dyDescent="0.3">
      <c r="A5" s="28"/>
      <c r="B5" s="379"/>
      <c r="C5" s="379"/>
      <c r="D5" s="379"/>
      <c r="E5" s="22"/>
      <c r="F5" s="22"/>
      <c r="G5" s="22"/>
      <c r="H5" s="22"/>
      <c r="I5" s="22"/>
      <c r="J5" s="22"/>
      <c r="K5" s="22"/>
      <c r="L5" s="22"/>
      <c r="M5" s="29"/>
    </row>
    <row r="6" spans="1:14" s="20" customFormat="1" ht="15" customHeight="1" thickTop="1" thickBot="1" x14ac:dyDescent="0.3">
      <c r="A6" s="200" t="s">
        <v>60</v>
      </c>
      <c r="B6" s="380" t="s">
        <v>61</v>
      </c>
      <c r="C6" s="381"/>
      <c r="D6" s="382"/>
      <c r="E6" s="17"/>
      <c r="F6" s="17"/>
      <c r="G6" s="17"/>
      <c r="H6" s="17"/>
      <c r="I6" s="17"/>
      <c r="J6" s="17"/>
      <c r="K6" s="17"/>
      <c r="L6" s="17"/>
      <c r="M6" s="30" t="s">
        <v>62</v>
      </c>
    </row>
    <row r="7" spans="1:14" s="20" customFormat="1" ht="15" customHeight="1" x14ac:dyDescent="0.25">
      <c r="A7" s="399" t="s">
        <v>63</v>
      </c>
      <c r="B7" s="343" t="s">
        <v>64</v>
      </c>
      <c r="C7" s="109" t="s">
        <v>65</v>
      </c>
      <c r="D7" s="115">
        <v>0</v>
      </c>
      <c r="E7" s="116">
        <f>D7+'Ukraine Metrics '!E10</f>
        <v>0</v>
      </c>
      <c r="F7" s="116">
        <f>D7+'Ukraine Metrics '!F10</f>
        <v>171</v>
      </c>
      <c r="G7" s="116">
        <f>E7+'Ukraine Metrics '!G10</f>
        <v>0</v>
      </c>
      <c r="H7" s="116">
        <f>F7+'Ukraine Metrics '!H10</f>
        <v>259</v>
      </c>
      <c r="I7" s="116">
        <f>G7+'Ukraine Metrics '!I10</f>
        <v>0</v>
      </c>
      <c r="J7" s="116">
        <f>H7+'Ukraine Metrics '!J10</f>
        <v>423</v>
      </c>
      <c r="K7" s="116">
        <f>I7+'Ukraine Metrics '!K10</f>
        <v>0</v>
      </c>
      <c r="L7" s="117">
        <f>J7+'Ukraine Metrics '!L10</f>
        <v>2544</v>
      </c>
      <c r="M7" s="363" t="s">
        <v>66</v>
      </c>
      <c r="N7" s="33"/>
    </row>
    <row r="8" spans="1:14" s="20" customFormat="1" ht="15" customHeight="1" x14ac:dyDescent="0.25">
      <c r="A8" s="400"/>
      <c r="B8" s="350"/>
      <c r="C8" s="110" t="s">
        <v>67</v>
      </c>
      <c r="D8" s="118">
        <v>0</v>
      </c>
      <c r="E8" s="119">
        <f>D8+'Ukraine Metrics '!E11</f>
        <v>0</v>
      </c>
      <c r="F8" s="119">
        <f>D8+'Ukraine Metrics '!F11</f>
        <v>141</v>
      </c>
      <c r="G8" s="119">
        <f>E8+'Ukraine Metrics '!G11</f>
        <v>0</v>
      </c>
      <c r="H8" s="119">
        <f>F8+'Ukraine Metrics '!H11</f>
        <v>212</v>
      </c>
      <c r="I8" s="119">
        <f>G8+'Ukraine Metrics '!I11</f>
        <v>0</v>
      </c>
      <c r="J8" s="119">
        <f>H8+'Ukraine Metrics '!J11</f>
        <v>342</v>
      </c>
      <c r="K8" s="119">
        <f>I8+'Ukraine Metrics '!K11</f>
        <v>0</v>
      </c>
      <c r="L8" s="120">
        <f>J8+'Ukraine Metrics '!L11</f>
        <v>2038</v>
      </c>
      <c r="M8" s="364"/>
    </row>
    <row r="9" spans="1:14" s="20" customFormat="1" ht="15" customHeight="1" x14ac:dyDescent="0.25">
      <c r="A9" s="400"/>
      <c r="B9" s="350"/>
      <c r="C9" s="110" t="s">
        <v>68</v>
      </c>
      <c r="D9" s="118">
        <v>0</v>
      </c>
      <c r="E9" s="119">
        <f>D9+'Ukraine Metrics '!E12</f>
        <v>0</v>
      </c>
      <c r="F9" s="119">
        <f>D9+'Ukraine Metrics '!F12</f>
        <v>26</v>
      </c>
      <c r="G9" s="119">
        <f>E9+'Ukraine Metrics '!G12</f>
        <v>0</v>
      </c>
      <c r="H9" s="119">
        <f>F9+'Ukraine Metrics '!H12</f>
        <v>36</v>
      </c>
      <c r="I9" s="119">
        <f>G9+'Ukraine Metrics '!I12</f>
        <v>0</v>
      </c>
      <c r="J9" s="119">
        <f>H9+'Ukraine Metrics '!J12</f>
        <v>61</v>
      </c>
      <c r="K9" s="119">
        <f>I9+'Ukraine Metrics '!K12</f>
        <v>0</v>
      </c>
      <c r="L9" s="120">
        <f>J9+'Ukraine Metrics '!L12</f>
        <v>369</v>
      </c>
      <c r="M9" s="364"/>
    </row>
    <row r="10" spans="1:14" s="20" customFormat="1" ht="15" customHeight="1" x14ac:dyDescent="0.25">
      <c r="A10" s="400"/>
      <c r="B10" s="350"/>
      <c r="C10" s="110" t="s">
        <v>69</v>
      </c>
      <c r="D10" s="118">
        <v>0</v>
      </c>
      <c r="E10" s="119">
        <f>D10+'Ukraine Metrics '!E13</f>
        <v>0</v>
      </c>
      <c r="F10" s="119">
        <f>D10+'Ukraine Metrics '!F13</f>
        <v>32</v>
      </c>
      <c r="G10" s="119">
        <f>E10+'Ukraine Metrics '!G13</f>
        <v>0</v>
      </c>
      <c r="H10" s="119">
        <f>F10+'Ukraine Metrics '!H13</f>
        <v>44</v>
      </c>
      <c r="I10" s="119">
        <f>G10+'Ukraine Metrics '!I13</f>
        <v>0</v>
      </c>
      <c r="J10" s="119">
        <f>H10+'Ukraine Metrics '!J13</f>
        <v>74</v>
      </c>
      <c r="K10" s="119">
        <f>I10+'Ukraine Metrics '!K13</f>
        <v>0</v>
      </c>
      <c r="L10" s="120">
        <f>J10+'Ukraine Metrics '!L13</f>
        <v>390</v>
      </c>
      <c r="M10" s="364"/>
    </row>
    <row r="11" spans="1:14" s="20" customFormat="1" ht="15" customHeight="1" x14ac:dyDescent="0.25">
      <c r="A11" s="400"/>
      <c r="B11" s="350"/>
      <c r="C11" s="111" t="s">
        <v>70</v>
      </c>
      <c r="D11" s="118">
        <v>0</v>
      </c>
      <c r="E11" s="119">
        <f>D11+'Ukraine Metrics '!E14</f>
        <v>0</v>
      </c>
      <c r="F11" s="119">
        <f>D11+'Ukraine Metrics '!F14</f>
        <v>370</v>
      </c>
      <c r="G11" s="119">
        <f>E11+'Ukraine Metrics '!G14</f>
        <v>0</v>
      </c>
      <c r="H11" s="119">
        <f>F11+'Ukraine Metrics '!H14</f>
        <v>551</v>
      </c>
      <c r="I11" s="119">
        <f>G11+'Ukraine Metrics '!I14</f>
        <v>0</v>
      </c>
      <c r="J11" s="119">
        <f>H11+'Ukraine Metrics '!J14</f>
        <v>900</v>
      </c>
      <c r="K11" s="119">
        <f>I11+'Ukraine Metrics '!K14</f>
        <v>0</v>
      </c>
      <c r="L11" s="120">
        <f>J11+'Ukraine Metrics '!L14</f>
        <v>5341</v>
      </c>
      <c r="M11" s="364"/>
    </row>
    <row r="12" spans="1:14" s="20" customFormat="1" ht="15" customHeight="1" x14ac:dyDescent="0.25">
      <c r="A12" s="400"/>
      <c r="B12" s="350"/>
      <c r="C12" s="110" t="s">
        <v>71</v>
      </c>
      <c r="D12" s="118">
        <v>0</v>
      </c>
      <c r="E12" s="119">
        <f>D12+'Ukraine Metrics '!E15</f>
        <v>0</v>
      </c>
      <c r="F12" s="119" t="e">
        <f>E12+'Ukraine Metrics '!F15</f>
        <v>#VALUE!</v>
      </c>
      <c r="G12" s="119">
        <f>E12+'Ukraine Metrics '!G15</f>
        <v>0</v>
      </c>
      <c r="H12" s="119" t="e">
        <f>G12+'Ukraine Metrics '!H15</f>
        <v>#VALUE!</v>
      </c>
      <c r="I12" s="119">
        <f>G12+'Ukraine Metrics '!I15</f>
        <v>0</v>
      </c>
      <c r="J12" s="119" t="e">
        <f>H12+'Ukraine Metrics '!J15</f>
        <v>#VALUE!</v>
      </c>
      <c r="K12" s="119">
        <f>I12+'Ukraine Metrics '!K15</f>
        <v>0</v>
      </c>
      <c r="L12" s="120" t="e">
        <f>J12+'Ukraine Metrics '!L15</f>
        <v>#VALUE!</v>
      </c>
      <c r="M12" s="364"/>
    </row>
    <row r="13" spans="1:14" s="20" customFormat="1" ht="15.75" customHeight="1" thickBot="1" x14ac:dyDescent="0.3">
      <c r="A13" s="400"/>
      <c r="B13" s="350"/>
      <c r="C13" s="110" t="s">
        <v>72</v>
      </c>
      <c r="D13" s="121">
        <v>0</v>
      </c>
      <c r="E13" s="122" t="e">
        <f>E12/E11</f>
        <v>#DIV/0!</v>
      </c>
      <c r="F13" s="122" t="e">
        <f t="shared" ref="F13:L13" si="0">F12/F11</f>
        <v>#VALUE!</v>
      </c>
      <c r="G13" s="122" t="e">
        <f t="shared" si="0"/>
        <v>#DIV/0!</v>
      </c>
      <c r="H13" s="122" t="e">
        <f t="shared" si="0"/>
        <v>#VALUE!</v>
      </c>
      <c r="I13" s="122" t="e">
        <f>I12/I11</f>
        <v>#DIV/0!</v>
      </c>
      <c r="J13" s="122" t="e">
        <f t="shared" si="0"/>
        <v>#VALUE!</v>
      </c>
      <c r="K13" s="122" t="e">
        <f t="shared" si="0"/>
        <v>#DIV/0!</v>
      </c>
      <c r="L13" s="122" t="e">
        <f t="shared" si="0"/>
        <v>#VALUE!</v>
      </c>
      <c r="M13" s="364"/>
    </row>
    <row r="14" spans="1:14" s="20" customFormat="1" ht="19.5" customHeight="1" thickBot="1" x14ac:dyDescent="0.3">
      <c r="A14" s="400"/>
      <c r="B14" s="345"/>
      <c r="C14" s="36"/>
      <c r="D14" s="112" t="s">
        <v>73</v>
      </c>
      <c r="E14" s="16"/>
      <c r="F14" s="113"/>
      <c r="G14" s="113"/>
      <c r="H14" s="113"/>
      <c r="I14" s="114"/>
      <c r="J14" s="16"/>
      <c r="K14" s="113"/>
      <c r="L14" s="16"/>
      <c r="M14" s="329"/>
    </row>
    <row r="15" spans="1:14" s="20" customFormat="1" ht="15" customHeight="1" thickBot="1" x14ac:dyDescent="0.3">
      <c r="A15" s="37"/>
      <c r="B15" s="347" t="s">
        <v>74</v>
      </c>
      <c r="C15" s="348"/>
      <c r="D15" s="413"/>
      <c r="E15" s="21"/>
      <c r="F15" s="21"/>
      <c r="G15" s="126"/>
      <c r="H15" s="204"/>
      <c r="I15" s="201"/>
      <c r="J15" s="126"/>
      <c r="K15" s="204"/>
      <c r="L15" s="126"/>
      <c r="M15" s="329"/>
    </row>
    <row r="16" spans="1:14" s="20" customFormat="1" ht="15" customHeight="1" thickBot="1" x14ac:dyDescent="0.3">
      <c r="A16" s="38"/>
      <c r="B16" s="343" t="s">
        <v>75</v>
      </c>
      <c r="C16" s="31" t="s">
        <v>76</v>
      </c>
      <c r="D16" s="124">
        <v>0</v>
      </c>
      <c r="E16" s="47">
        <f>D7+'Ukraine Metrics '!E17</f>
        <v>0</v>
      </c>
      <c r="F16" s="116">
        <f>D7+'Ukraine Metrics '!F17</f>
        <v>9894</v>
      </c>
      <c r="G16" s="116">
        <f>E16+'Ukraine Metrics '!G17</f>
        <v>0</v>
      </c>
      <c r="H16" s="128">
        <f>F16+'Ukraine Metrics '!H17</f>
        <v>11060</v>
      </c>
      <c r="I16" s="116">
        <f>G16+'Ukraine Metrics '!I17</f>
        <v>0</v>
      </c>
      <c r="J16" s="116">
        <f>H16+'Ukraine Metrics '!J17</f>
        <v>11957</v>
      </c>
      <c r="K16" s="116">
        <f>I16+'Ukraine Metrics '!K17</f>
        <v>0</v>
      </c>
      <c r="L16" s="117">
        <f>J16+'Ukraine Metrics '!L17</f>
        <v>19972</v>
      </c>
      <c r="M16" s="364"/>
    </row>
    <row r="17" spans="1:13" s="20" customFormat="1" ht="15" customHeight="1" thickBot="1" x14ac:dyDescent="0.3">
      <c r="A17" s="38"/>
      <c r="B17" s="350"/>
      <c r="C17" s="34" t="s">
        <v>77</v>
      </c>
      <c r="D17" s="125">
        <v>0</v>
      </c>
      <c r="E17" s="129">
        <f>D8+'Ukraine Metrics '!E18</f>
        <v>0</v>
      </c>
      <c r="F17" s="119">
        <f>D8+'Ukraine Metrics '!F18</f>
        <v>7773</v>
      </c>
      <c r="G17" s="116">
        <f>E17+'Ukraine Metrics '!G18</f>
        <v>0</v>
      </c>
      <c r="H17" s="127">
        <f>F17+'Ukraine Metrics '!H18</f>
        <v>8690</v>
      </c>
      <c r="I17" s="119">
        <f>G17+'Ukraine Metrics '!I18</f>
        <v>0</v>
      </c>
      <c r="J17" s="119">
        <f>H17+'Ukraine Metrics '!J18</f>
        <v>9393</v>
      </c>
      <c r="K17" s="119">
        <f>I17+'Ukraine Metrics '!K18</f>
        <v>0</v>
      </c>
      <c r="L17" s="120">
        <f>J17+'Ukraine Metrics '!L18</f>
        <v>15690</v>
      </c>
      <c r="M17" s="364"/>
    </row>
    <row r="18" spans="1:13" s="20" customFormat="1" ht="15" customHeight="1" thickBot="1" x14ac:dyDescent="0.3">
      <c r="A18" s="38"/>
      <c r="B18" s="350"/>
      <c r="C18" s="34" t="s">
        <v>78</v>
      </c>
      <c r="D18" s="125">
        <v>0</v>
      </c>
      <c r="E18" s="129">
        <f>D9+'Ukraine Metrics '!E19</f>
        <v>0</v>
      </c>
      <c r="F18" s="119">
        <f>D9+'Ukraine Metrics '!F19</f>
        <v>1380</v>
      </c>
      <c r="G18" s="116">
        <f>E18+'Ukraine Metrics '!G19</f>
        <v>0</v>
      </c>
      <c r="H18" s="127">
        <f>F18+'Ukraine Metrics '!H19</f>
        <v>1543</v>
      </c>
      <c r="I18" s="119">
        <f>G18+'Ukraine Metrics '!I19</f>
        <v>0</v>
      </c>
      <c r="J18" s="119">
        <f>H18+'Ukraine Metrics '!J19</f>
        <v>1668</v>
      </c>
      <c r="K18" s="119">
        <f>I18+'Ukraine Metrics '!K19</f>
        <v>0</v>
      </c>
      <c r="L18" s="120">
        <f>J18+'Ukraine Metrics '!L19</f>
        <v>2787</v>
      </c>
      <c r="M18" s="364"/>
    </row>
    <row r="19" spans="1:13" s="20" customFormat="1" ht="15" customHeight="1" thickBot="1" x14ac:dyDescent="0.3">
      <c r="A19" s="38"/>
      <c r="B19" s="350"/>
      <c r="C19" s="34" t="s">
        <v>79</v>
      </c>
      <c r="D19" s="125">
        <v>0</v>
      </c>
      <c r="E19" s="129">
        <f>D10+'Ukraine Metrics '!E20</f>
        <v>0</v>
      </c>
      <c r="F19" s="119">
        <f>D10+'Ukraine Metrics '!F20</f>
        <v>1496</v>
      </c>
      <c r="G19" s="116">
        <f>E19+'Ukraine Metrics '!G20</f>
        <v>0</v>
      </c>
      <c r="H19" s="127">
        <f>F19+'Ukraine Metrics '!H20</f>
        <v>1672</v>
      </c>
      <c r="I19" s="119">
        <f>G19+'Ukraine Metrics '!I20</f>
        <v>0</v>
      </c>
      <c r="J19" s="119">
        <f>H19+'Ukraine Metrics '!J20</f>
        <v>1806</v>
      </c>
      <c r="K19" s="119">
        <f>I19+'Ukraine Metrics '!K20</f>
        <v>0</v>
      </c>
      <c r="L19" s="120">
        <f>J19+'Ukraine Metrics '!L20</f>
        <v>3018</v>
      </c>
      <c r="M19" s="364"/>
    </row>
    <row r="20" spans="1:13" s="20" customFormat="1" ht="15" customHeight="1" thickBot="1" x14ac:dyDescent="0.3">
      <c r="A20" s="38"/>
      <c r="B20" s="350"/>
      <c r="C20" s="34" t="s">
        <v>70</v>
      </c>
      <c r="D20" s="125">
        <v>0</v>
      </c>
      <c r="E20" s="129">
        <f>D11+'Ukraine Metrics '!E21</f>
        <v>0</v>
      </c>
      <c r="F20" s="119">
        <f>D11+'Ukraine Metrics '!F21</f>
        <v>20543</v>
      </c>
      <c r="G20" s="116">
        <f>E20+'Ukraine Metrics '!G21</f>
        <v>0</v>
      </c>
      <c r="H20" s="127">
        <f>F20+'Ukraine Metrics '!H21</f>
        <v>22965</v>
      </c>
      <c r="I20" s="119">
        <f>G20+'Ukraine Metrics '!I21</f>
        <v>0</v>
      </c>
      <c r="J20" s="119">
        <f>H20+'Ukraine Metrics '!J21</f>
        <v>24824</v>
      </c>
      <c r="K20" s="119">
        <f>I20+'Ukraine Metrics '!K21</f>
        <v>0</v>
      </c>
      <c r="L20" s="120">
        <f>J20+'Ukraine Metrics '!L21</f>
        <v>41467</v>
      </c>
      <c r="M20" s="364"/>
    </row>
    <row r="21" spans="1:13" s="20" customFormat="1" ht="15" customHeight="1" thickBot="1" x14ac:dyDescent="0.3">
      <c r="A21" s="38"/>
      <c r="B21" s="350"/>
      <c r="C21" s="34" t="s">
        <v>71</v>
      </c>
      <c r="D21" s="39">
        <v>0</v>
      </c>
      <c r="E21" s="129">
        <f>D12+'Ukraine Metrics '!E22</f>
        <v>0</v>
      </c>
      <c r="F21" s="119" t="e">
        <f>E12+'Ukraine Metrics '!F22</f>
        <v>#VALUE!</v>
      </c>
      <c r="G21" s="116">
        <f>E21+'Ukraine Metrics '!G22</f>
        <v>0</v>
      </c>
      <c r="H21" s="119">
        <f>G12+'Ukraine Metrics '!G22</f>
        <v>0</v>
      </c>
      <c r="I21" s="119" t="e">
        <f>H12+'Ukraine Metrics '!H22</f>
        <v>#VALUE!</v>
      </c>
      <c r="J21" s="119">
        <f>I12+'Ukraine Metrics '!I22</f>
        <v>0</v>
      </c>
      <c r="K21" s="119" t="e">
        <f>J12+'Ukraine Metrics '!J22</f>
        <v>#VALUE!</v>
      </c>
      <c r="L21" s="120">
        <f>K12+'Ukraine Metrics '!K22</f>
        <v>0</v>
      </c>
      <c r="M21" s="364"/>
    </row>
    <row r="22" spans="1:13" s="20" customFormat="1" ht="17.25" customHeight="1" thickBot="1" x14ac:dyDescent="0.3">
      <c r="A22" s="38" t="s">
        <v>80</v>
      </c>
      <c r="B22" s="350"/>
      <c r="C22" s="34" t="s">
        <v>72</v>
      </c>
      <c r="D22" s="19">
        <v>0</v>
      </c>
      <c r="E22" s="130" t="e">
        <f>E21/E20</f>
        <v>#DIV/0!</v>
      </c>
      <c r="F22" s="122" t="e">
        <f t="shared" ref="F22:L22" si="1">F21/F20</f>
        <v>#VALUE!</v>
      </c>
      <c r="G22" s="116" t="e">
        <f>E22+'Ukraine Metrics '!G23</f>
        <v>#DIV/0!</v>
      </c>
      <c r="H22" s="122">
        <f t="shared" si="1"/>
        <v>0</v>
      </c>
      <c r="I22" s="122" t="e">
        <f t="shared" si="1"/>
        <v>#VALUE!</v>
      </c>
      <c r="J22" s="122">
        <f t="shared" si="1"/>
        <v>0</v>
      </c>
      <c r="K22" s="122" t="e">
        <f t="shared" si="1"/>
        <v>#VALUE!</v>
      </c>
      <c r="L22" s="123">
        <f t="shared" si="1"/>
        <v>0</v>
      </c>
      <c r="M22" s="364"/>
    </row>
    <row r="23" spans="1:13" s="20" customFormat="1" ht="15" customHeight="1" thickBot="1" x14ac:dyDescent="0.3">
      <c r="A23" s="38"/>
      <c r="B23" s="345"/>
      <c r="C23" s="40"/>
      <c r="D23" s="107" t="s">
        <v>73</v>
      </c>
      <c r="E23" s="16"/>
      <c r="F23" s="113"/>
      <c r="G23" s="113"/>
      <c r="H23" s="113"/>
      <c r="I23" s="114"/>
      <c r="J23" s="16"/>
      <c r="K23" s="113"/>
      <c r="L23" s="16"/>
      <c r="M23" s="330"/>
    </row>
    <row r="24" spans="1:13" s="20" customFormat="1" ht="15" customHeight="1" thickBot="1" x14ac:dyDescent="0.3">
      <c r="A24" s="331" t="s">
        <v>81</v>
      </c>
      <c r="B24" s="351"/>
      <c r="C24" s="352"/>
      <c r="D24" s="41" t="s">
        <v>82</v>
      </c>
      <c r="E24" s="9"/>
      <c r="F24" s="9"/>
      <c r="G24" s="9"/>
      <c r="H24" s="9"/>
      <c r="I24" s="9"/>
      <c r="J24" s="9"/>
      <c r="K24" s="9"/>
      <c r="L24" s="9"/>
      <c r="M24" s="10"/>
    </row>
    <row r="25" spans="1:13" s="20" customFormat="1" ht="15" customHeight="1" thickBot="1" x14ac:dyDescent="0.3">
      <c r="A25" s="334"/>
      <c r="B25" s="335"/>
      <c r="C25" s="336"/>
      <c r="D25" s="42"/>
      <c r="E25" s="9"/>
      <c r="F25" s="9"/>
      <c r="G25" s="9"/>
      <c r="H25" s="9"/>
      <c r="I25" s="9"/>
      <c r="J25" s="9"/>
      <c r="K25" s="9"/>
      <c r="L25" s="9"/>
      <c r="M25" s="9"/>
    </row>
    <row r="26" spans="1:13" s="20" customFormat="1" ht="15" customHeight="1" thickBot="1" x14ac:dyDescent="0.3">
      <c r="A26" s="337" t="s">
        <v>83</v>
      </c>
      <c r="B26" s="338"/>
      <c r="C26" s="339"/>
      <c r="D26" s="41" t="s">
        <v>84</v>
      </c>
      <c r="E26" s="9"/>
      <c r="F26" s="9"/>
      <c r="G26" s="9"/>
      <c r="H26" s="9"/>
      <c r="I26" s="9"/>
      <c r="J26" s="9"/>
      <c r="K26" s="9"/>
      <c r="L26" s="9"/>
      <c r="M26" s="9"/>
    </row>
    <row r="27" spans="1:13" s="20" customFormat="1" ht="15" customHeight="1" thickBot="1" x14ac:dyDescent="0.3">
      <c r="A27" s="340"/>
      <c r="B27" s="341"/>
      <c r="C27" s="342"/>
      <c r="D27" s="43"/>
      <c r="E27" s="9"/>
      <c r="F27" s="9"/>
      <c r="G27" s="9"/>
      <c r="H27" s="9"/>
      <c r="I27" s="9"/>
      <c r="J27" s="9"/>
      <c r="K27" s="9"/>
      <c r="L27" s="9"/>
      <c r="M27" s="9"/>
    </row>
    <row r="28" spans="1:13" s="20" customFormat="1" ht="15" customHeight="1" thickBot="1" x14ac:dyDescent="0.3">
      <c r="A28" s="9"/>
      <c r="B28" s="9"/>
      <c r="C28" s="9"/>
      <c r="D28" s="44"/>
      <c r="E28" s="20" t="s">
        <v>85</v>
      </c>
      <c r="F28" s="9"/>
      <c r="G28" s="9"/>
      <c r="H28" s="9"/>
      <c r="I28" s="9"/>
      <c r="J28" s="9"/>
      <c r="K28" s="9"/>
      <c r="L28" s="9"/>
      <c r="M28" s="9"/>
    </row>
    <row r="29" spans="1:13" s="20" customFormat="1" ht="27.65" customHeight="1" thickBot="1" x14ac:dyDescent="0.3">
      <c r="A29" s="45" t="s">
        <v>86</v>
      </c>
      <c r="B29" s="347" t="s">
        <v>87</v>
      </c>
      <c r="C29" s="348"/>
      <c r="D29" s="348"/>
      <c r="E29" s="204"/>
      <c r="F29" s="204"/>
      <c r="G29" s="204"/>
      <c r="H29" s="204"/>
      <c r="I29" s="204"/>
      <c r="J29" s="204"/>
      <c r="K29" s="204"/>
      <c r="L29" s="204"/>
      <c r="M29" s="46" t="s">
        <v>62</v>
      </c>
    </row>
    <row r="30" spans="1:13" s="20" customFormat="1" ht="15" customHeight="1" x14ac:dyDescent="0.25">
      <c r="A30" s="415" t="s">
        <v>88</v>
      </c>
      <c r="B30" s="396" t="s">
        <v>89</v>
      </c>
      <c r="C30" s="270" t="s">
        <v>40</v>
      </c>
      <c r="D30" s="124">
        <v>0</v>
      </c>
      <c r="E30" s="47">
        <f>D30+'Ukraine Metrics '!E25</f>
        <v>0</v>
      </c>
      <c r="F30" s="116">
        <f>D30+'Ukraine Metrics '!F25</f>
        <v>7.17</v>
      </c>
      <c r="G30" s="116">
        <f>E30+'Ukraine Metrics '!G25</f>
        <v>0</v>
      </c>
      <c r="H30" s="133">
        <f>F30+'Ukraine Metrics '!H25</f>
        <v>8345.99</v>
      </c>
      <c r="I30" s="116">
        <f>G30+'Ukraine Metrics '!I25</f>
        <v>0</v>
      </c>
      <c r="J30" s="116">
        <f>H30+'Ukraine Metrics '!J25</f>
        <v>32865.589999999997</v>
      </c>
      <c r="K30" s="116">
        <f>I30+'Ukraine Metrics '!K25</f>
        <v>0</v>
      </c>
      <c r="L30" s="134">
        <f>J30+'Ukraine Metrics '!L25</f>
        <v>34934.14</v>
      </c>
      <c r="M30" s="390" t="s">
        <v>90</v>
      </c>
    </row>
    <row r="31" spans="1:13" s="20" customFormat="1" ht="15" customHeight="1" x14ac:dyDescent="0.25">
      <c r="A31" s="416"/>
      <c r="B31" s="397"/>
      <c r="C31" s="271" t="s">
        <v>41</v>
      </c>
      <c r="D31" s="125">
        <v>0</v>
      </c>
      <c r="E31" s="129">
        <f>D31+'Ukraine Metrics '!E26</f>
        <v>0</v>
      </c>
      <c r="F31" s="119">
        <f>D31+'Ukraine Metrics '!F26</f>
        <v>11596.42</v>
      </c>
      <c r="G31" s="119">
        <f>E31+'Ukraine Metrics '!G26</f>
        <v>0</v>
      </c>
      <c r="H31" s="132">
        <f>F31+'Ukraine Metrics '!H26</f>
        <v>11960.17</v>
      </c>
      <c r="I31" s="119">
        <f>G31+'Ukraine Metrics '!I26</f>
        <v>0</v>
      </c>
      <c r="J31" s="119">
        <f>H31+'Ukraine Metrics '!J26</f>
        <v>12749.37</v>
      </c>
      <c r="K31" s="119">
        <f>I31+'Ukraine Metrics '!K26</f>
        <v>0</v>
      </c>
      <c r="L31" s="135">
        <f>J31+'Ukraine Metrics '!L26</f>
        <v>36070.79</v>
      </c>
      <c r="M31" s="412"/>
    </row>
    <row r="32" spans="1:13" s="20" customFormat="1" ht="15" customHeight="1" x14ac:dyDescent="0.25">
      <c r="A32" s="416"/>
      <c r="B32" s="397"/>
      <c r="C32" s="271" t="s">
        <v>91</v>
      </c>
      <c r="D32" s="125">
        <v>0</v>
      </c>
      <c r="E32" s="129">
        <f>D32+'Ukraine Metrics '!E27</f>
        <v>0</v>
      </c>
      <c r="F32" s="119">
        <f>D32+'Ukraine Metrics '!F27</f>
        <v>0</v>
      </c>
      <c r="G32" s="119">
        <f>E32+'Ukraine Metrics '!G27</f>
        <v>0</v>
      </c>
      <c r="H32" s="132">
        <f>F32+'Ukraine Metrics '!H27</f>
        <v>0</v>
      </c>
      <c r="I32" s="119">
        <f>G32+'Ukraine Metrics '!I27</f>
        <v>0</v>
      </c>
      <c r="J32" s="119">
        <f>H32+'Ukraine Metrics '!J27</f>
        <v>0</v>
      </c>
      <c r="K32" s="119">
        <f>I32+'Ukraine Metrics '!K27</f>
        <v>0</v>
      </c>
      <c r="L32" s="135">
        <f>J32+'Ukraine Metrics '!L27</f>
        <v>106.36</v>
      </c>
      <c r="M32" s="412"/>
    </row>
    <row r="33" spans="1:13" s="20" customFormat="1" ht="15" customHeight="1" x14ac:dyDescent="0.25">
      <c r="A33" s="416"/>
      <c r="B33" s="397"/>
      <c r="C33" s="271" t="s">
        <v>43</v>
      </c>
      <c r="D33" s="125">
        <v>0</v>
      </c>
      <c r="E33" s="129">
        <f>D33+'Ukraine Metrics '!E28</f>
        <v>0</v>
      </c>
      <c r="F33" s="119">
        <f>D33+'Ukraine Metrics '!F28</f>
        <v>1179.2</v>
      </c>
      <c r="G33" s="119">
        <f>E33+'Ukraine Metrics '!G28</f>
        <v>0</v>
      </c>
      <c r="H33" s="132">
        <f>F33+'Ukraine Metrics '!H28</f>
        <v>2556.6000000000004</v>
      </c>
      <c r="I33" s="119">
        <f>G33+'Ukraine Metrics '!I28</f>
        <v>0</v>
      </c>
      <c r="J33" s="119">
        <f>H33+'Ukraine Metrics '!J28</f>
        <v>5012.01</v>
      </c>
      <c r="K33" s="119">
        <f>I33+'Ukraine Metrics '!K28</f>
        <v>0</v>
      </c>
      <c r="L33" s="135">
        <f>J33+'Ukraine Metrics '!L28</f>
        <v>21690.54</v>
      </c>
      <c r="M33" s="412"/>
    </row>
    <row r="34" spans="1:13" s="20" customFormat="1" ht="15" customHeight="1" x14ac:dyDescent="0.25">
      <c r="A34" s="416"/>
      <c r="B34" s="397"/>
      <c r="C34" s="271" t="s">
        <v>44</v>
      </c>
      <c r="D34" s="125">
        <v>0</v>
      </c>
      <c r="E34" s="129">
        <f>D34+'Ukraine Metrics '!E29</f>
        <v>0</v>
      </c>
      <c r="F34" s="119">
        <f>D34+'Ukraine Metrics '!F29</f>
        <v>89.45</v>
      </c>
      <c r="G34" s="119">
        <f>E34+'Ukraine Metrics '!G29</f>
        <v>0</v>
      </c>
      <c r="H34" s="132">
        <f>F34+'Ukraine Metrics '!H29</f>
        <v>197.72</v>
      </c>
      <c r="I34" s="119">
        <f>G34+'Ukraine Metrics '!I29</f>
        <v>0</v>
      </c>
      <c r="J34" s="119">
        <f>H34+'Ukraine Metrics '!J29</f>
        <v>574.9</v>
      </c>
      <c r="K34" s="119">
        <f>I34+'Ukraine Metrics '!K29</f>
        <v>0</v>
      </c>
      <c r="L34" s="135">
        <f>J34+'Ukraine Metrics '!L29</f>
        <v>750.62</v>
      </c>
      <c r="M34" s="412"/>
    </row>
    <row r="35" spans="1:13" s="20" customFormat="1" ht="15" customHeight="1" x14ac:dyDescent="0.25">
      <c r="A35" s="416"/>
      <c r="B35" s="397"/>
      <c r="C35" s="271" t="s">
        <v>45</v>
      </c>
      <c r="D35" s="125">
        <v>0</v>
      </c>
      <c r="E35" s="129">
        <f>D35+'Ukraine Metrics '!E30</f>
        <v>0</v>
      </c>
      <c r="F35" s="119">
        <f>D35+'Ukraine Metrics '!F30</f>
        <v>2537.7600000000002</v>
      </c>
      <c r="G35" s="119">
        <f>E35+'Ukraine Metrics '!G30</f>
        <v>0</v>
      </c>
      <c r="H35" s="132">
        <f>F35+'Ukraine Metrics '!H30</f>
        <v>2653.53</v>
      </c>
      <c r="I35" s="119">
        <f>G35+'Ukraine Metrics '!I30</f>
        <v>0</v>
      </c>
      <c r="J35" s="119">
        <f>H35+'Ukraine Metrics '!J30</f>
        <v>5718.15</v>
      </c>
      <c r="K35" s="119">
        <f>I35+'Ukraine Metrics '!K30</f>
        <v>0</v>
      </c>
      <c r="L35" s="135">
        <f>J35+'Ukraine Metrics '!L30</f>
        <v>10218.58</v>
      </c>
      <c r="M35" s="412"/>
    </row>
    <row r="36" spans="1:13" s="20" customFormat="1" ht="15" customHeight="1" thickBot="1" x14ac:dyDescent="0.3">
      <c r="A36" s="416"/>
      <c r="B36" s="397"/>
      <c r="C36" s="271" t="s">
        <v>92</v>
      </c>
      <c r="D36" s="39">
        <v>0</v>
      </c>
      <c r="E36" s="51">
        <f>D36+'Ukraine Metrics '!E31</f>
        <v>0</v>
      </c>
      <c r="F36" s="136">
        <f>D36+'Ukraine Metrics '!F31</f>
        <v>15410.000000000002</v>
      </c>
      <c r="G36" s="136">
        <f>E36+'Ukraine Metrics '!G31</f>
        <v>0</v>
      </c>
      <c r="H36" s="137">
        <f>F36+'Ukraine Metrics '!H31</f>
        <v>25714.010000000002</v>
      </c>
      <c r="I36" s="136">
        <f>G36+'Ukraine Metrics '!I31</f>
        <v>0</v>
      </c>
      <c r="J36" s="136">
        <f>H36+'Ukraine Metrics '!J31</f>
        <v>56920.020000000004</v>
      </c>
      <c r="K36" s="136">
        <f>I36+'Ukraine Metrics '!K31</f>
        <v>0</v>
      </c>
      <c r="L36" s="138">
        <f>J36+'Ukraine Metrics '!L31</f>
        <v>103771.03</v>
      </c>
      <c r="M36" s="412"/>
    </row>
    <row r="37" spans="1:13" s="20" customFormat="1" ht="71.900000000000006" customHeight="1" thickBot="1" x14ac:dyDescent="0.3">
      <c r="A37" s="417"/>
      <c r="B37" s="398"/>
      <c r="C37" s="272"/>
      <c r="D37" s="108" t="s">
        <v>73</v>
      </c>
      <c r="E37" s="139"/>
      <c r="F37" s="140"/>
      <c r="G37" s="140"/>
      <c r="H37" s="140"/>
      <c r="I37" s="140"/>
      <c r="J37" s="140"/>
      <c r="K37" s="140"/>
      <c r="L37" s="141"/>
      <c r="M37" s="391"/>
    </row>
    <row r="38" spans="1:13" s="20" customFormat="1" ht="15" customHeight="1" thickBot="1" x14ac:dyDescent="0.3">
      <c r="A38" s="331" t="s">
        <v>81</v>
      </c>
      <c r="B38" s="351"/>
      <c r="C38" s="352"/>
      <c r="D38" s="41" t="s">
        <v>82</v>
      </c>
      <c r="E38" s="9"/>
      <c r="F38" s="9"/>
      <c r="G38" s="9"/>
      <c r="H38" s="9"/>
      <c r="I38" s="9"/>
      <c r="J38" s="9"/>
      <c r="K38" s="9"/>
      <c r="L38" s="9"/>
      <c r="M38" s="10"/>
    </row>
    <row r="39" spans="1:13" s="20" customFormat="1" ht="15" customHeight="1" thickBot="1" x14ac:dyDescent="0.3">
      <c r="A39" s="334"/>
      <c r="B39" s="335"/>
      <c r="C39" s="336"/>
      <c r="D39" s="42"/>
      <c r="E39" s="9"/>
      <c r="F39" s="9"/>
      <c r="G39" s="9"/>
      <c r="H39" s="9"/>
      <c r="I39" s="9"/>
      <c r="J39" s="9"/>
      <c r="K39" s="9"/>
      <c r="L39" s="9"/>
      <c r="M39" s="9"/>
    </row>
    <row r="40" spans="1:13" s="20" customFormat="1" ht="15" customHeight="1" thickBot="1" x14ac:dyDescent="0.3">
      <c r="A40" s="337" t="s">
        <v>83</v>
      </c>
      <c r="B40" s="338"/>
      <c r="C40" s="339"/>
      <c r="D40" s="41" t="s">
        <v>84</v>
      </c>
      <c r="E40" s="9"/>
      <c r="F40" s="9"/>
      <c r="G40" s="9"/>
      <c r="H40" s="9"/>
      <c r="I40" s="9"/>
      <c r="J40" s="9"/>
      <c r="K40" s="9"/>
      <c r="L40" s="9"/>
      <c r="M40" s="9"/>
    </row>
    <row r="41" spans="1:13" s="20" customFormat="1" ht="15" customHeight="1" thickBot="1" x14ac:dyDescent="0.3">
      <c r="A41" s="340"/>
      <c r="B41" s="341"/>
      <c r="C41" s="342"/>
      <c r="D41" s="43"/>
      <c r="E41" s="9"/>
      <c r="F41" s="9"/>
      <c r="G41" s="9"/>
      <c r="H41" s="9"/>
      <c r="I41" s="9"/>
      <c r="J41" s="9"/>
      <c r="K41" s="9"/>
      <c r="L41" s="9"/>
      <c r="M41" s="9"/>
    </row>
    <row r="42" spans="1:13" s="20" customFormat="1" ht="15" customHeight="1" thickBot="1" x14ac:dyDescent="0.3">
      <c r="A42" s="9"/>
      <c r="B42" s="9"/>
      <c r="C42" s="9"/>
      <c r="D42" s="9"/>
      <c r="E42" s="9"/>
      <c r="F42" s="9"/>
      <c r="G42" s="9"/>
      <c r="H42" s="9"/>
      <c r="I42" s="9"/>
      <c r="J42" s="9"/>
      <c r="K42" s="9"/>
      <c r="L42" s="9"/>
      <c r="M42" s="9"/>
    </row>
    <row r="43" spans="1:13" s="20" customFormat="1" ht="26.25" customHeight="1" thickBot="1" x14ac:dyDescent="0.3">
      <c r="A43" s="45" t="s">
        <v>93</v>
      </c>
      <c r="B43" s="347" t="s">
        <v>94</v>
      </c>
      <c r="C43" s="348"/>
      <c r="D43" s="348"/>
      <c r="E43" s="204"/>
      <c r="F43" s="204"/>
      <c r="G43" s="204"/>
      <c r="H43" s="204"/>
      <c r="I43" s="204"/>
      <c r="J43" s="204"/>
      <c r="K43" s="204"/>
      <c r="L43" s="204"/>
      <c r="M43" s="49" t="s">
        <v>62</v>
      </c>
    </row>
    <row r="44" spans="1:13" s="20" customFormat="1" ht="15" customHeight="1" thickBot="1" x14ac:dyDescent="0.3">
      <c r="A44" s="385" t="s">
        <v>95</v>
      </c>
      <c r="B44" s="343" t="s">
        <v>96</v>
      </c>
      <c r="C44" s="344"/>
      <c r="D44" s="50">
        <v>0</v>
      </c>
      <c r="E44" s="142">
        <f>C44+'Ukraine Metrics '!E38</f>
        <v>2000</v>
      </c>
      <c r="F44" s="143">
        <f>D44+'Ukraine Metrics '!F38</f>
        <v>14398</v>
      </c>
      <c r="G44" s="144">
        <f>E44+'Ukraine Metrics '!G38</f>
        <v>18000</v>
      </c>
      <c r="H44" s="143">
        <f>F44+'Ukraine Metrics '!H33</f>
        <v>24702</v>
      </c>
      <c r="I44" s="144">
        <f>G44+'Ukraine Metrics '!I38</f>
        <v>33000</v>
      </c>
      <c r="J44" s="143">
        <f>H44+'Ukraine Metrics '!J33</f>
        <v>55908</v>
      </c>
      <c r="K44" s="144">
        <f>I44+'Ukraine Metrics '!K38</f>
        <v>50000</v>
      </c>
      <c r="L44" s="145">
        <f>J44+'Ukraine Metrics '!L33</f>
        <v>102759</v>
      </c>
      <c r="M44" s="390" t="s">
        <v>97</v>
      </c>
    </row>
    <row r="45" spans="1:13" s="20" customFormat="1" ht="162.65" customHeight="1" thickBot="1" x14ac:dyDescent="0.3">
      <c r="A45" s="386"/>
      <c r="B45" s="345"/>
      <c r="C45" s="346"/>
      <c r="D45" s="108" t="s">
        <v>98</v>
      </c>
      <c r="E45" s="139"/>
      <c r="F45" s="140"/>
      <c r="G45" s="140"/>
      <c r="H45" s="140"/>
      <c r="I45" s="140"/>
      <c r="J45" s="140"/>
      <c r="K45" s="140"/>
      <c r="L45" s="141"/>
      <c r="M45" s="391"/>
    </row>
    <row r="46" spans="1:13" s="20" customFormat="1" ht="15" customHeight="1" thickBot="1" x14ac:dyDescent="0.3">
      <c r="A46" s="331" t="s">
        <v>81</v>
      </c>
      <c r="B46" s="351"/>
      <c r="C46" s="352"/>
      <c r="D46" s="41" t="s">
        <v>82</v>
      </c>
      <c r="E46" s="10"/>
      <c r="F46" s="10"/>
      <c r="G46" s="10"/>
      <c r="H46" s="10"/>
      <c r="I46" s="10"/>
      <c r="J46" s="10"/>
      <c r="K46" s="10"/>
      <c r="L46" s="10"/>
      <c r="M46" s="10"/>
    </row>
    <row r="47" spans="1:13" s="20" customFormat="1" ht="15" customHeight="1" thickBot="1" x14ac:dyDescent="0.3">
      <c r="A47" s="334"/>
      <c r="B47" s="335"/>
      <c r="C47" s="336"/>
      <c r="D47" s="42"/>
      <c r="E47" s="9"/>
      <c r="F47" s="9"/>
      <c r="G47" s="9"/>
      <c r="H47" s="9"/>
      <c r="I47" s="9"/>
      <c r="J47" s="9"/>
      <c r="K47" s="9"/>
      <c r="L47" s="9"/>
      <c r="M47" s="9"/>
    </row>
    <row r="48" spans="1:13" s="20" customFormat="1" ht="15" customHeight="1" thickBot="1" x14ac:dyDescent="0.3">
      <c r="A48" s="337" t="s">
        <v>83</v>
      </c>
      <c r="B48" s="338"/>
      <c r="C48" s="339"/>
      <c r="D48" s="41" t="s">
        <v>84</v>
      </c>
      <c r="E48" s="9"/>
      <c r="F48" s="9"/>
      <c r="G48" s="9"/>
      <c r="H48" s="9"/>
      <c r="I48" s="9"/>
      <c r="J48" s="9"/>
      <c r="K48" s="9"/>
      <c r="L48" s="9"/>
      <c r="M48" s="9"/>
    </row>
    <row r="49" spans="1:14" s="20" customFormat="1" ht="15" customHeight="1" thickBot="1" x14ac:dyDescent="0.3">
      <c r="A49" s="340"/>
      <c r="B49" s="341"/>
      <c r="C49" s="342"/>
      <c r="D49" s="43"/>
      <c r="E49" s="9"/>
      <c r="F49" s="9"/>
      <c r="G49" s="9"/>
      <c r="H49" s="9"/>
      <c r="I49" s="9"/>
      <c r="J49" s="9"/>
      <c r="K49" s="9"/>
      <c r="L49" s="9"/>
      <c r="M49" s="9"/>
    </row>
    <row r="50" spans="1:14" s="20" customFormat="1" ht="15" customHeight="1" thickBot="1" x14ac:dyDescent="0.3">
      <c r="A50" s="9"/>
      <c r="B50" s="9"/>
      <c r="C50" s="9"/>
      <c r="D50" s="9"/>
      <c r="E50" s="9"/>
      <c r="F50" s="9"/>
      <c r="G50" s="9"/>
      <c r="H50" s="9"/>
      <c r="I50" s="9"/>
      <c r="J50" s="9"/>
      <c r="K50" s="9"/>
      <c r="L50" s="9"/>
      <c r="M50" s="9"/>
    </row>
    <row r="51" spans="1:14" s="52" customFormat="1" ht="15" customHeight="1" thickBot="1" x14ac:dyDescent="0.3">
      <c r="A51" s="200" t="s">
        <v>99</v>
      </c>
      <c r="B51" s="383"/>
      <c r="C51" s="384"/>
      <c r="D51" s="9"/>
      <c r="E51" s="9"/>
      <c r="F51" s="9"/>
      <c r="G51" s="9"/>
      <c r="H51" s="9"/>
      <c r="I51" s="9"/>
      <c r="J51" s="9"/>
      <c r="K51" s="9"/>
      <c r="L51" s="9"/>
      <c r="M51" s="49" t="s">
        <v>62</v>
      </c>
    </row>
    <row r="52" spans="1:14" s="52" customFormat="1" ht="15" customHeight="1" x14ac:dyDescent="0.25">
      <c r="A52" s="353" t="s">
        <v>100</v>
      </c>
      <c r="B52" s="405" t="s">
        <v>101</v>
      </c>
      <c r="C52" s="376"/>
      <c r="D52" s="9"/>
      <c r="E52" s="9"/>
      <c r="F52" s="9"/>
      <c r="G52" s="9"/>
      <c r="H52" s="9"/>
      <c r="I52" s="9"/>
      <c r="J52" s="9"/>
      <c r="K52" s="9"/>
      <c r="L52" s="9"/>
      <c r="M52" s="409" t="s">
        <v>102</v>
      </c>
      <c r="N52" s="53"/>
    </row>
    <row r="53" spans="1:14" s="52" customFormat="1" ht="15" customHeight="1" x14ac:dyDescent="0.25">
      <c r="A53" s="354"/>
      <c r="B53" s="406"/>
      <c r="C53" s="407"/>
      <c r="D53" s="9"/>
      <c r="E53" s="9"/>
      <c r="F53" s="9"/>
      <c r="G53" s="9"/>
      <c r="H53" s="9"/>
      <c r="I53" s="9"/>
      <c r="J53" s="9"/>
      <c r="K53" s="9"/>
      <c r="L53" s="9"/>
      <c r="M53" s="410"/>
    </row>
    <row r="54" spans="1:14" s="52" customFormat="1" ht="15" customHeight="1" x14ac:dyDescent="0.25">
      <c r="A54" s="354"/>
      <c r="B54" s="406"/>
      <c r="C54" s="407"/>
      <c r="D54" s="9"/>
      <c r="E54" s="9"/>
      <c r="F54" s="9"/>
      <c r="G54" s="9"/>
      <c r="H54" s="9"/>
      <c r="I54" s="9"/>
      <c r="J54" s="9"/>
      <c r="K54" s="9"/>
      <c r="L54" s="9"/>
      <c r="M54" s="410"/>
    </row>
    <row r="55" spans="1:14" s="52" customFormat="1" ht="15" customHeight="1" thickBot="1" x14ac:dyDescent="0.3">
      <c r="A55" s="354"/>
      <c r="B55" s="408"/>
      <c r="C55" s="378"/>
      <c r="D55" s="9"/>
      <c r="E55" s="9"/>
      <c r="F55" s="9"/>
      <c r="G55" s="9"/>
      <c r="H55" s="9"/>
      <c r="I55" s="9"/>
      <c r="J55" s="9"/>
      <c r="K55" s="9"/>
      <c r="L55" s="9"/>
      <c r="M55" s="411"/>
    </row>
    <row r="56" spans="1:14" s="52" customFormat="1" ht="15" hidden="1" customHeight="1" thickBot="1" x14ac:dyDescent="0.3">
      <c r="A56" s="354"/>
      <c r="B56" s="375"/>
      <c r="C56" s="376"/>
      <c r="D56" s="9"/>
      <c r="E56" s="9"/>
      <c r="F56" s="9"/>
      <c r="G56" s="9"/>
      <c r="H56" s="9"/>
      <c r="I56" s="9"/>
      <c r="J56" s="9"/>
      <c r="K56" s="9"/>
      <c r="L56" s="9"/>
      <c r="M56" s="390"/>
    </row>
    <row r="57" spans="1:14" s="52" customFormat="1" ht="15" hidden="1" customHeight="1" thickBot="1" x14ac:dyDescent="0.3">
      <c r="A57" s="354"/>
      <c r="B57" s="377"/>
      <c r="C57" s="378"/>
      <c r="D57" s="9"/>
      <c r="E57" s="9"/>
      <c r="F57" s="9"/>
      <c r="G57" s="9"/>
      <c r="H57" s="9"/>
      <c r="I57" s="9"/>
      <c r="J57" s="9"/>
      <c r="K57" s="9"/>
      <c r="L57" s="9"/>
      <c r="M57" s="391"/>
    </row>
    <row r="58" spans="1:14" s="52" customFormat="1" ht="15" hidden="1" customHeight="1" thickBot="1" x14ac:dyDescent="0.3">
      <c r="A58" s="354"/>
      <c r="B58" s="375"/>
      <c r="C58" s="376"/>
      <c r="D58" s="9"/>
      <c r="E58" s="9"/>
      <c r="F58" s="9"/>
      <c r="G58" s="9"/>
      <c r="H58" s="9"/>
      <c r="I58" s="9"/>
      <c r="J58" s="9"/>
      <c r="K58" s="9"/>
      <c r="L58" s="9"/>
      <c r="M58" s="390"/>
    </row>
    <row r="59" spans="1:14" s="52" customFormat="1" ht="15" hidden="1" customHeight="1" thickBot="1" x14ac:dyDescent="0.3">
      <c r="A59" s="414"/>
      <c r="B59" s="377"/>
      <c r="C59" s="378"/>
      <c r="D59" s="9"/>
      <c r="E59" s="9"/>
      <c r="F59" s="9"/>
      <c r="G59" s="9"/>
      <c r="H59" s="9"/>
      <c r="I59" s="9"/>
      <c r="J59" s="9"/>
      <c r="K59" s="9"/>
      <c r="L59" s="9"/>
      <c r="M59" s="391"/>
    </row>
    <row r="60" spans="1:14" s="52" customFormat="1" ht="15" customHeight="1" thickBot="1" x14ac:dyDescent="0.3">
      <c r="A60" s="331" t="s">
        <v>81</v>
      </c>
      <c r="B60" s="351"/>
      <c r="C60" s="352"/>
      <c r="D60" s="18" t="s">
        <v>82</v>
      </c>
      <c r="E60" s="8"/>
      <c r="F60" s="8"/>
      <c r="G60" s="8"/>
      <c r="H60" s="8"/>
      <c r="I60" s="8"/>
      <c r="J60" s="8"/>
      <c r="K60" s="8"/>
      <c r="L60" s="8"/>
      <c r="M60" s="8"/>
    </row>
    <row r="61" spans="1:14" s="52" customFormat="1" ht="15" customHeight="1" thickBot="1" x14ac:dyDescent="0.3">
      <c r="A61" s="334"/>
      <c r="B61" s="335"/>
      <c r="C61" s="336"/>
      <c r="D61" s="194"/>
      <c r="E61" s="7"/>
      <c r="F61" s="7"/>
      <c r="G61" s="7"/>
      <c r="H61" s="7"/>
      <c r="I61" s="7"/>
      <c r="J61" s="7"/>
      <c r="K61" s="7"/>
      <c r="L61" s="7"/>
      <c r="M61" s="7"/>
    </row>
    <row r="62" spans="1:14" s="52" customFormat="1" ht="15" customHeight="1" thickBot="1" x14ac:dyDescent="0.3">
      <c r="A62" s="331" t="s">
        <v>83</v>
      </c>
      <c r="B62" s="351"/>
      <c r="C62" s="352"/>
      <c r="D62" s="18" t="s">
        <v>84</v>
      </c>
      <c r="E62" s="7"/>
      <c r="F62" s="7"/>
      <c r="G62" s="7"/>
      <c r="H62" s="7"/>
      <c r="I62" s="7"/>
      <c r="J62" s="7"/>
      <c r="K62" s="7"/>
      <c r="L62" s="7"/>
      <c r="M62" s="7"/>
    </row>
    <row r="63" spans="1:14" s="52" customFormat="1" ht="15" customHeight="1" thickBot="1" x14ac:dyDescent="0.3">
      <c r="A63" s="334"/>
      <c r="B63" s="335"/>
      <c r="C63" s="336"/>
      <c r="D63" s="195"/>
      <c r="E63" s="7"/>
      <c r="F63" s="7"/>
      <c r="G63" s="7"/>
      <c r="H63" s="7"/>
      <c r="I63" s="7"/>
      <c r="J63" s="7"/>
      <c r="K63" s="7"/>
      <c r="L63" s="7"/>
      <c r="M63" s="7"/>
    </row>
    <row r="64" spans="1:14" s="52" customFormat="1" ht="15" customHeight="1" thickBot="1" x14ac:dyDescent="0.3">
      <c r="A64" s="7"/>
      <c r="B64" s="7"/>
      <c r="C64" s="7"/>
      <c r="D64" s="7"/>
      <c r="E64" s="7"/>
      <c r="F64" s="7"/>
      <c r="G64" s="7"/>
      <c r="H64" s="7"/>
      <c r="I64" s="7"/>
      <c r="J64" s="7"/>
      <c r="K64" s="7"/>
      <c r="L64" s="7"/>
      <c r="M64" s="7"/>
    </row>
    <row r="65" spans="1:14" s="20" customFormat="1" ht="23.15" customHeight="1" thickBot="1" x14ac:dyDescent="0.3">
      <c r="A65" s="207" t="s">
        <v>103</v>
      </c>
      <c r="B65" s="371"/>
      <c r="C65" s="372"/>
      <c r="D65" s="9"/>
      <c r="E65" s="9"/>
      <c r="F65" s="9"/>
      <c r="G65" s="9"/>
      <c r="H65" s="9"/>
      <c r="I65" s="9"/>
      <c r="J65" s="9"/>
      <c r="K65" s="9"/>
      <c r="L65" s="9"/>
      <c r="M65" s="9"/>
    </row>
    <row r="66" spans="1:14" s="20" customFormat="1" ht="32.15" customHeight="1" x14ac:dyDescent="0.25">
      <c r="A66" s="373" t="s">
        <v>104</v>
      </c>
      <c r="B66" s="375" t="s">
        <v>101</v>
      </c>
      <c r="C66" s="376"/>
      <c r="D66" s="9"/>
      <c r="E66" s="9"/>
      <c r="F66" s="9"/>
      <c r="G66" s="9"/>
      <c r="H66" s="9"/>
      <c r="I66" s="9"/>
      <c r="J66" s="9"/>
      <c r="K66" s="9"/>
      <c r="L66" s="9"/>
      <c r="M66" s="9"/>
    </row>
    <row r="67" spans="1:14" s="20" customFormat="1" ht="32.15" customHeight="1" thickBot="1" x14ac:dyDescent="0.3">
      <c r="A67" s="374"/>
      <c r="B67" s="377"/>
      <c r="C67" s="378"/>
      <c r="D67" s="9"/>
      <c r="E67" s="9"/>
      <c r="F67" s="9"/>
      <c r="G67" s="9"/>
      <c r="H67" s="9"/>
      <c r="I67" s="9"/>
      <c r="J67" s="9"/>
      <c r="K67" s="9"/>
      <c r="L67" s="9"/>
      <c r="M67" s="9"/>
    </row>
    <row r="68" spans="1:14" s="20" customFormat="1" ht="15" customHeight="1" thickBot="1" x14ac:dyDescent="0.3">
      <c r="A68" s="45" t="s">
        <v>105</v>
      </c>
      <c r="B68" s="347" t="s">
        <v>106</v>
      </c>
      <c r="C68" s="348"/>
      <c r="D68" s="370"/>
      <c r="E68" s="204"/>
      <c r="F68" s="204"/>
      <c r="G68" s="204"/>
      <c r="H68" s="204"/>
      <c r="I68" s="204"/>
      <c r="J68" s="204"/>
      <c r="K68" s="204"/>
      <c r="L68" s="204"/>
      <c r="M68" s="46" t="s">
        <v>62</v>
      </c>
    </row>
    <row r="69" spans="1:14" s="20" customFormat="1" ht="15" customHeight="1" thickBot="1" x14ac:dyDescent="0.3">
      <c r="A69" s="385" t="s">
        <v>107</v>
      </c>
      <c r="B69" s="343" t="s">
        <v>108</v>
      </c>
      <c r="C69" s="344"/>
      <c r="D69" s="287">
        <v>0</v>
      </c>
      <c r="E69" s="286">
        <f>D69+'Ukraine Metrics '!E35</f>
        <v>0</v>
      </c>
      <c r="F69" s="286">
        <f>D69+'Ukraine Metrics '!F35</f>
        <v>102</v>
      </c>
      <c r="G69" s="286">
        <f>E69+'Ukraine Metrics '!G35</f>
        <v>0</v>
      </c>
      <c r="H69" s="286">
        <f>F69+'Ukraine Metrics '!H35</f>
        <v>172</v>
      </c>
      <c r="I69" s="286">
        <f>G69+'Ukraine Metrics '!I35</f>
        <v>0</v>
      </c>
      <c r="J69" s="286">
        <f>H69+'Ukraine Metrics '!J35</f>
        <v>247</v>
      </c>
      <c r="K69" s="286">
        <f>I69+'Ukraine Metrics '!K35</f>
        <v>0</v>
      </c>
      <c r="L69" s="289">
        <f>J69+'Ukraine Metrics '!L35</f>
        <v>370</v>
      </c>
      <c r="M69" s="390" t="s">
        <v>109</v>
      </c>
    </row>
    <row r="70" spans="1:14" s="20" customFormat="1" ht="119.15" customHeight="1" thickBot="1" x14ac:dyDescent="0.3">
      <c r="A70" s="386"/>
      <c r="B70" s="345"/>
      <c r="C70" s="346"/>
      <c r="D70" s="288" t="s">
        <v>110</v>
      </c>
      <c r="E70" s="288"/>
      <c r="F70" s="288"/>
      <c r="G70" s="288"/>
      <c r="H70" s="288"/>
      <c r="I70" s="288"/>
      <c r="J70" s="288"/>
      <c r="K70" s="288"/>
      <c r="L70" s="290"/>
      <c r="M70" s="391"/>
    </row>
    <row r="71" spans="1:14" s="20" customFormat="1" ht="15" customHeight="1" thickBot="1" x14ac:dyDescent="0.3">
      <c r="A71" s="331" t="s">
        <v>81</v>
      </c>
      <c r="B71" s="351"/>
      <c r="C71" s="352"/>
      <c r="D71" s="187" t="s">
        <v>82</v>
      </c>
      <c r="E71" s="9"/>
      <c r="F71" s="9"/>
      <c r="G71" s="9"/>
      <c r="H71" s="9"/>
      <c r="I71" s="9"/>
      <c r="J71" s="9"/>
      <c r="K71" s="9"/>
      <c r="L71" s="9"/>
      <c r="M71" s="10"/>
    </row>
    <row r="72" spans="1:14" s="20" customFormat="1" ht="15" customHeight="1" thickBot="1" x14ac:dyDescent="0.3">
      <c r="A72" s="334"/>
      <c r="B72" s="335"/>
      <c r="C72" s="336"/>
      <c r="D72" s="42"/>
      <c r="E72" s="9"/>
      <c r="F72" s="9"/>
      <c r="G72" s="9"/>
      <c r="H72" s="9"/>
      <c r="I72" s="9"/>
      <c r="J72" s="9"/>
      <c r="K72" s="9"/>
      <c r="L72" s="9"/>
      <c r="M72" s="9"/>
    </row>
    <row r="73" spans="1:14" s="20" customFormat="1" ht="15" customHeight="1" thickBot="1" x14ac:dyDescent="0.3">
      <c r="A73" s="337" t="s">
        <v>83</v>
      </c>
      <c r="B73" s="338"/>
      <c r="C73" s="339"/>
      <c r="D73" s="41" t="s">
        <v>84</v>
      </c>
      <c r="E73" s="9"/>
      <c r="F73" s="9"/>
      <c r="G73" s="9"/>
      <c r="H73" s="9"/>
      <c r="I73" s="9"/>
      <c r="J73" s="9"/>
      <c r="K73" s="9"/>
      <c r="L73" s="9"/>
      <c r="M73" s="9"/>
    </row>
    <row r="74" spans="1:14" s="20" customFormat="1" ht="15" customHeight="1" thickBot="1" x14ac:dyDescent="0.3">
      <c r="A74" s="340"/>
      <c r="B74" s="341"/>
      <c r="C74" s="342"/>
      <c r="D74" s="43"/>
      <c r="E74" s="9"/>
      <c r="F74" s="9"/>
      <c r="G74" s="9"/>
      <c r="H74" s="9"/>
      <c r="I74" s="9"/>
      <c r="J74" s="9"/>
      <c r="K74" s="9"/>
      <c r="L74" s="9"/>
      <c r="M74" s="9"/>
    </row>
    <row r="75" spans="1:14" s="20" customFormat="1" ht="15" customHeight="1" x14ac:dyDescent="0.25">
      <c r="A75" s="9"/>
      <c r="B75" s="9"/>
      <c r="C75" s="9"/>
      <c r="D75" s="9"/>
      <c r="E75" s="9"/>
      <c r="F75" s="9"/>
      <c r="G75" s="9"/>
      <c r="H75" s="9"/>
      <c r="I75" s="9"/>
      <c r="J75" s="9"/>
      <c r="K75" s="9"/>
      <c r="L75" s="9"/>
      <c r="M75" s="9"/>
    </row>
    <row r="76" spans="1:14" s="20" customFormat="1" ht="15" customHeight="1" thickBot="1" x14ac:dyDescent="0.3">
      <c r="A76" s="9"/>
      <c r="B76" s="9"/>
      <c r="C76" s="9"/>
      <c r="D76" s="9"/>
      <c r="E76" s="54"/>
      <c r="F76" s="9"/>
      <c r="G76" s="9"/>
      <c r="H76" s="9"/>
      <c r="I76" s="9"/>
      <c r="J76" s="9"/>
      <c r="K76" s="9"/>
      <c r="L76" s="9"/>
      <c r="M76" s="9"/>
    </row>
    <row r="77" spans="1:14" s="20" customFormat="1" ht="15" customHeight="1" thickBot="1" x14ac:dyDescent="0.3">
      <c r="A77" s="200" t="s">
        <v>111</v>
      </c>
      <c r="B77" s="366" t="s">
        <v>112</v>
      </c>
      <c r="C77" s="367"/>
      <c r="D77" s="367"/>
      <c r="E77" s="150"/>
      <c r="F77" s="151"/>
      <c r="G77" s="151"/>
      <c r="H77" s="151"/>
      <c r="I77" s="151"/>
      <c r="J77" s="151"/>
      <c r="K77" s="151"/>
      <c r="L77" s="152"/>
      <c r="M77" s="146" t="s">
        <v>62</v>
      </c>
    </row>
    <row r="78" spans="1:14" s="20" customFormat="1" ht="15" customHeight="1" thickBot="1" x14ac:dyDescent="0.3">
      <c r="A78" s="418" t="s">
        <v>113</v>
      </c>
      <c r="B78" s="343" t="s">
        <v>114</v>
      </c>
      <c r="C78" s="344"/>
      <c r="D78" s="39">
        <v>0</v>
      </c>
      <c r="E78" s="131">
        <f>D78+'Ukraine Metrics '!E44</f>
        <v>2000</v>
      </c>
      <c r="F78" s="156">
        <f>D78+'Ukraine Metrics '!F44</f>
        <v>14398</v>
      </c>
      <c r="G78" s="156">
        <f>E78+'Ukraine Metrics '!G44</f>
        <v>18000</v>
      </c>
      <c r="H78" s="156">
        <f>F78+'Ukraine Metrics '!H44</f>
        <v>24702</v>
      </c>
      <c r="I78" s="156">
        <f>G78+'Ukraine Metrics '!I44</f>
        <v>33000</v>
      </c>
      <c r="J78" s="156">
        <f>H78+'Ukraine Metrics '!J44</f>
        <v>55908</v>
      </c>
      <c r="K78" s="156">
        <f>I78+'Ukraine Metrics '!K44</f>
        <v>50000</v>
      </c>
      <c r="L78" s="157">
        <f>J78+'Ukraine Metrics '!L44</f>
        <v>102759</v>
      </c>
      <c r="M78" s="328" t="s">
        <v>115</v>
      </c>
      <c r="N78" s="33"/>
    </row>
    <row r="79" spans="1:14" s="20" customFormat="1" ht="15" customHeight="1" thickBot="1" x14ac:dyDescent="0.3">
      <c r="A79" s="419"/>
      <c r="B79" s="345"/>
      <c r="C79" s="346"/>
      <c r="D79" s="107" t="s">
        <v>116</v>
      </c>
      <c r="E79" s="147"/>
      <c r="F79" s="148"/>
      <c r="G79" s="148"/>
      <c r="H79" s="148"/>
      <c r="I79" s="148"/>
      <c r="J79" s="148"/>
      <c r="K79" s="148"/>
      <c r="L79" s="149"/>
      <c r="M79" s="329"/>
    </row>
    <row r="80" spans="1:14" s="20" customFormat="1" ht="15" customHeight="1" thickBot="1" x14ac:dyDescent="0.3">
      <c r="A80" s="419"/>
      <c r="B80" s="347" t="s">
        <v>117</v>
      </c>
      <c r="C80" s="348"/>
      <c r="D80" s="348"/>
      <c r="E80" s="153"/>
      <c r="F80" s="154"/>
      <c r="G80" s="154"/>
      <c r="H80" s="154"/>
      <c r="I80" s="154"/>
      <c r="J80" s="154"/>
      <c r="K80" s="154"/>
      <c r="L80" s="155"/>
      <c r="M80" s="329"/>
    </row>
    <row r="81" spans="1:13" s="20" customFormat="1" ht="15" customHeight="1" thickBot="1" x14ac:dyDescent="0.3">
      <c r="A81" s="419"/>
      <c r="B81" s="343" t="s">
        <v>118</v>
      </c>
      <c r="C81" s="344"/>
      <c r="D81" s="39">
        <v>0</v>
      </c>
      <c r="E81" s="131">
        <f>D81+'Ukraine Metrics '!E46</f>
        <v>0</v>
      </c>
      <c r="F81" s="156">
        <f>D81+'Ukraine Metrics '!F46</f>
        <v>1012</v>
      </c>
      <c r="G81" s="156">
        <f>E81+'Ukraine Metrics '!G46</f>
        <v>0</v>
      </c>
      <c r="H81" s="156">
        <f>F81+'Ukraine Metrics '!H46</f>
        <v>1012</v>
      </c>
      <c r="I81" s="156">
        <f>G81+'Ukraine Metrics '!I46</f>
        <v>0</v>
      </c>
      <c r="J81" s="156">
        <f>H81+'Ukraine Metrics '!J46</f>
        <v>1012</v>
      </c>
      <c r="K81" s="156">
        <f>I81+'Ukraine Metrics '!K46</f>
        <v>0</v>
      </c>
      <c r="L81" s="157">
        <f>J81+'Ukraine Metrics '!L46</f>
        <v>1012</v>
      </c>
      <c r="M81" s="329"/>
    </row>
    <row r="82" spans="1:13" s="20" customFormat="1" ht="15" customHeight="1" thickBot="1" x14ac:dyDescent="0.3">
      <c r="A82" s="419"/>
      <c r="B82" s="345"/>
      <c r="C82" s="346"/>
      <c r="D82" s="107" t="s">
        <v>116</v>
      </c>
      <c r="E82" s="147"/>
      <c r="F82" s="148"/>
      <c r="G82" s="148"/>
      <c r="H82" s="148"/>
      <c r="I82" s="148"/>
      <c r="J82" s="148"/>
      <c r="K82" s="148"/>
      <c r="L82" s="149"/>
      <c r="M82" s="329"/>
    </row>
    <row r="83" spans="1:13" s="20" customFormat="1" ht="15" customHeight="1" thickBot="1" x14ac:dyDescent="0.3">
      <c r="A83" s="419"/>
      <c r="B83" s="366" t="s">
        <v>119</v>
      </c>
      <c r="C83" s="367"/>
      <c r="D83" s="367"/>
      <c r="E83" s="150"/>
      <c r="F83" s="151"/>
      <c r="G83" s="151"/>
      <c r="H83" s="151"/>
      <c r="I83" s="151"/>
      <c r="J83" s="151"/>
      <c r="K83" s="151"/>
      <c r="L83" s="152"/>
      <c r="M83" s="329"/>
    </row>
    <row r="84" spans="1:13" s="20" customFormat="1" ht="15" customHeight="1" thickBot="1" x14ac:dyDescent="0.3">
      <c r="A84" s="419"/>
      <c r="B84" s="396" t="s">
        <v>120</v>
      </c>
      <c r="C84" s="421"/>
      <c r="D84" s="167">
        <v>0</v>
      </c>
      <c r="E84" s="168">
        <f>D84+'Ukraine Metrics '!E51</f>
        <v>0</v>
      </c>
      <c r="F84" s="169">
        <f>D84+'Ukraine Metrics '!F51</f>
        <v>0</v>
      </c>
      <c r="G84" s="116">
        <f>E84+'Ukraine Metrics '!G49</f>
        <v>0</v>
      </c>
      <c r="H84" s="169">
        <f>F84+'Ukraine Metrics '!H51</f>
        <v>0</v>
      </c>
      <c r="I84" s="169">
        <f>G84+'Ukraine Metrics '!I49</f>
        <v>0</v>
      </c>
      <c r="J84" s="169">
        <f>H84+'Ukraine Metrics '!J51</f>
        <v>0</v>
      </c>
      <c r="K84" s="169">
        <f>I84+'Ukraine Metrics '!K49</f>
        <v>0</v>
      </c>
      <c r="L84" s="170">
        <f>J84+'Ukraine Metrics '!L51</f>
        <v>0</v>
      </c>
      <c r="M84" s="329"/>
    </row>
    <row r="85" spans="1:13" s="20" customFormat="1" ht="15" customHeight="1" thickBot="1" x14ac:dyDescent="0.3">
      <c r="A85" s="419"/>
      <c r="B85" s="398"/>
      <c r="C85" s="422"/>
      <c r="D85" s="174" t="s">
        <v>121</v>
      </c>
      <c r="E85" s="171"/>
      <c r="F85" s="172"/>
      <c r="G85" s="172"/>
      <c r="H85" s="172"/>
      <c r="I85" s="172"/>
      <c r="J85" s="172"/>
      <c r="K85" s="172"/>
      <c r="L85" s="173"/>
      <c r="M85" s="329"/>
    </row>
    <row r="86" spans="1:13" s="20" customFormat="1" ht="15" customHeight="1" thickBot="1" x14ac:dyDescent="0.3">
      <c r="A86" s="419"/>
      <c r="B86" s="202" t="s">
        <v>122</v>
      </c>
      <c r="C86" s="202"/>
      <c r="D86" s="150"/>
      <c r="E86" s="151"/>
      <c r="F86" s="151"/>
      <c r="G86" s="151"/>
      <c r="H86" s="151"/>
      <c r="I86" s="151"/>
      <c r="J86" s="151"/>
      <c r="K86" s="152"/>
      <c r="L86" s="163"/>
      <c r="M86" s="329"/>
    </row>
    <row r="87" spans="1:13" s="20" customFormat="1" ht="13.5" customHeight="1" thickBot="1" x14ac:dyDescent="0.3">
      <c r="A87" s="419"/>
      <c r="B87" s="343" t="s">
        <v>123</v>
      </c>
      <c r="C87" s="344"/>
      <c r="D87" s="39">
        <v>0</v>
      </c>
      <c r="E87" s="48">
        <f>D87+'Ukraine Metrics '!E58</f>
        <v>0</v>
      </c>
      <c r="F87" s="143">
        <f>D87+'Ukraine Metrics '!F58</f>
        <v>6</v>
      </c>
      <c r="G87" s="143">
        <f>E87+'Ukraine Metrics '!G58</f>
        <v>0</v>
      </c>
      <c r="H87" s="143">
        <f>F87+'Ukraine Metrics '!H58</f>
        <v>9</v>
      </c>
      <c r="I87" s="143">
        <f>G87+'Ukraine Metrics '!I58</f>
        <v>0</v>
      </c>
      <c r="J87" s="143">
        <f>H87+'Ukraine Metrics '!J58</f>
        <v>11</v>
      </c>
      <c r="K87" s="143">
        <f>I87+'Ukraine Metrics '!K58</f>
        <v>0</v>
      </c>
      <c r="L87" s="145">
        <f>J87+'Ukraine Metrics '!L58</f>
        <v>25</v>
      </c>
      <c r="M87" s="329"/>
    </row>
    <row r="88" spans="1:13" s="20" customFormat="1" ht="15" customHeight="1" thickBot="1" x14ac:dyDescent="0.3">
      <c r="A88" s="419"/>
      <c r="B88" s="345"/>
      <c r="C88" s="346"/>
      <c r="D88" s="175" t="s">
        <v>121</v>
      </c>
      <c r="E88" s="164"/>
      <c r="F88" s="165"/>
      <c r="G88" s="165"/>
      <c r="H88" s="165"/>
      <c r="I88" s="165"/>
      <c r="J88" s="165"/>
      <c r="K88" s="165"/>
      <c r="L88" s="166"/>
      <c r="M88" s="329"/>
    </row>
    <row r="89" spans="1:13" s="20" customFormat="1" ht="15" customHeight="1" thickBot="1" x14ac:dyDescent="0.3">
      <c r="A89" s="419"/>
      <c r="B89" s="202" t="s">
        <v>124</v>
      </c>
      <c r="C89" s="202"/>
      <c r="D89" s="150"/>
      <c r="E89" s="151"/>
      <c r="F89" s="151"/>
      <c r="G89" s="151"/>
      <c r="H89" s="151"/>
      <c r="I89" s="151"/>
      <c r="J89" s="151"/>
      <c r="K89" s="152"/>
      <c r="L89" s="163"/>
      <c r="M89" s="329"/>
    </row>
    <row r="90" spans="1:13" s="20" customFormat="1" ht="13.5" customHeight="1" thickBot="1" x14ac:dyDescent="0.3">
      <c r="A90" s="419"/>
      <c r="B90" s="343" t="s">
        <v>125</v>
      </c>
      <c r="C90" s="344"/>
      <c r="D90" s="39">
        <v>0</v>
      </c>
      <c r="E90" s="48">
        <f>D90+(SUM('Ukraine Metrics '!B60,'Ukraine Metrics '!B61,'Ukraine Metrics '!B62,'Ukraine Metrics '!B64))</f>
        <v>0</v>
      </c>
      <c r="F90" s="48">
        <f>(SUM('Ukraine Metrics '!F60,'Ukraine Metrics '!F61,'Ukraine Metrics '!F62,'Ukraine Metrics '!F64))</f>
        <v>29</v>
      </c>
      <c r="G90" s="48">
        <v>0</v>
      </c>
      <c r="H90" s="48">
        <f>F90+(SUM('Ukraine Metrics '!H60,'Ukraine Metrics '!H61,'Ukraine Metrics '!H62,'Ukraine Metrics '!H64))</f>
        <v>32</v>
      </c>
      <c r="I90" s="48">
        <v>0</v>
      </c>
      <c r="J90" s="48">
        <f>H90+(SUM('Ukraine Metrics '!J60,'Ukraine Metrics '!J61,'Ukraine Metrics '!J62,'Ukraine Metrics '!J64))</f>
        <v>36</v>
      </c>
      <c r="K90" s="48">
        <v>0</v>
      </c>
      <c r="L90" s="48">
        <f>J90+(SUM('Ukraine Metrics '!L60,'Ukraine Metrics '!L61,'Ukraine Metrics '!L62,'Ukraine Metrics '!L64))</f>
        <v>167</v>
      </c>
      <c r="M90" s="329"/>
    </row>
    <row r="91" spans="1:13" s="20" customFormat="1" ht="15" customHeight="1" thickBot="1" x14ac:dyDescent="0.3">
      <c r="A91" s="419"/>
      <c r="B91" s="345"/>
      <c r="C91" s="346"/>
      <c r="D91" s="175" t="s">
        <v>121</v>
      </c>
      <c r="E91" s="164"/>
      <c r="F91" s="165"/>
      <c r="G91" s="165"/>
      <c r="H91" s="165"/>
      <c r="I91" s="165"/>
      <c r="J91" s="165"/>
      <c r="K91" s="165"/>
      <c r="L91" s="166"/>
      <c r="M91" s="329"/>
    </row>
    <row r="92" spans="1:13" s="20" customFormat="1" ht="15" customHeight="1" thickBot="1" x14ac:dyDescent="0.3">
      <c r="A92" s="419"/>
      <c r="B92" s="206" t="s">
        <v>126</v>
      </c>
      <c r="C92" s="202"/>
      <c r="D92" s="150"/>
      <c r="E92" s="151"/>
      <c r="F92" s="151"/>
      <c r="G92" s="151"/>
      <c r="H92" s="151"/>
      <c r="I92" s="151"/>
      <c r="J92" s="151"/>
      <c r="K92" s="152"/>
      <c r="L92" s="163"/>
      <c r="M92" s="329"/>
    </row>
    <row r="93" spans="1:13" s="20" customFormat="1" ht="13.5" customHeight="1" thickBot="1" x14ac:dyDescent="0.3">
      <c r="A93" s="419"/>
      <c r="B93" s="343" t="s">
        <v>127</v>
      </c>
      <c r="C93" s="344"/>
      <c r="D93" s="39">
        <v>0</v>
      </c>
      <c r="E93" s="48">
        <f>D93+'Ukraine Metrics '!E59</f>
        <v>0</v>
      </c>
      <c r="F93" s="143">
        <f>D93+'Ukraine Metrics '!F59</f>
        <v>0</v>
      </c>
      <c r="G93" s="143">
        <f>E93+'Ukraine Metrics '!G59</f>
        <v>0</v>
      </c>
      <c r="H93" s="143">
        <f>F93+'Ukraine Metrics '!H59</f>
        <v>0</v>
      </c>
      <c r="I93" s="143">
        <f>G93+'Ukraine Metrics '!I59</f>
        <v>0</v>
      </c>
      <c r="J93" s="143">
        <f>H93+'Ukraine Metrics '!J59</f>
        <v>0</v>
      </c>
      <c r="K93" s="143">
        <f>I93+'Ukraine Metrics '!K59</f>
        <v>0</v>
      </c>
      <c r="L93" s="145">
        <f>J93+'Ukraine Metrics '!L59</f>
        <v>6</v>
      </c>
      <c r="M93" s="329"/>
    </row>
    <row r="94" spans="1:13" s="20" customFormat="1" ht="15" customHeight="1" thickBot="1" x14ac:dyDescent="0.3">
      <c r="A94" s="419"/>
      <c r="B94" s="345"/>
      <c r="C94" s="346"/>
      <c r="D94" s="175" t="s">
        <v>121</v>
      </c>
      <c r="E94" s="164"/>
      <c r="F94" s="165"/>
      <c r="G94" s="165"/>
      <c r="H94" s="165"/>
      <c r="I94" s="165"/>
      <c r="J94" s="165"/>
      <c r="K94" s="165"/>
      <c r="L94" s="166"/>
      <c r="M94" s="329"/>
    </row>
    <row r="95" spans="1:13" s="20" customFormat="1" ht="15" customHeight="1" thickBot="1" x14ac:dyDescent="0.3">
      <c r="A95" s="419"/>
      <c r="B95" s="202" t="s">
        <v>128</v>
      </c>
      <c r="C95" s="202"/>
      <c r="D95" s="150"/>
      <c r="E95" s="151"/>
      <c r="F95" s="151"/>
      <c r="G95" s="151"/>
      <c r="H95" s="151"/>
      <c r="I95" s="151"/>
      <c r="J95" s="151"/>
      <c r="K95" s="152"/>
      <c r="L95" s="163"/>
      <c r="M95" s="329"/>
    </row>
    <row r="96" spans="1:13" s="20" customFormat="1" ht="13.5" customHeight="1" thickBot="1" x14ac:dyDescent="0.3">
      <c r="A96" s="419"/>
      <c r="B96" s="343" t="s">
        <v>129</v>
      </c>
      <c r="C96" s="344"/>
      <c r="D96" s="39">
        <v>0</v>
      </c>
      <c r="E96" s="48">
        <f>D96+'Ukraine Metrics '!E64</f>
        <v>0</v>
      </c>
      <c r="F96" s="143">
        <f>D96+'Ukraine Metrics '!F64</f>
        <v>0</v>
      </c>
      <c r="G96" s="143">
        <f>E96+'Ukraine Metrics '!G64</f>
        <v>0</v>
      </c>
      <c r="H96" s="143">
        <f>F96+'Ukraine Metrics '!H64</f>
        <v>0</v>
      </c>
      <c r="I96" s="143">
        <f>G96+'Ukraine Metrics '!I64</f>
        <v>0</v>
      </c>
      <c r="J96" s="143">
        <f>H96+'Ukraine Metrics '!J64</f>
        <v>0</v>
      </c>
      <c r="K96" s="143">
        <f>I96+'Ukraine Metrics '!K64</f>
        <v>0</v>
      </c>
      <c r="L96" s="143">
        <f>J96+'Ukraine Metrics '!L64</f>
        <v>0</v>
      </c>
      <c r="M96" s="329"/>
    </row>
    <row r="97" spans="1:13" s="20" customFormat="1" ht="15" customHeight="1" thickBot="1" x14ac:dyDescent="0.3">
      <c r="A97" s="420"/>
      <c r="B97" s="345"/>
      <c r="C97" s="346"/>
      <c r="D97" s="175" t="s">
        <v>121</v>
      </c>
      <c r="E97" s="164"/>
      <c r="F97" s="165"/>
      <c r="G97" s="165"/>
      <c r="H97" s="165"/>
      <c r="I97" s="165"/>
      <c r="J97" s="165"/>
      <c r="K97" s="165"/>
      <c r="L97" s="166"/>
      <c r="M97" s="330"/>
    </row>
    <row r="98" spans="1:13" s="20" customFormat="1" ht="15" customHeight="1" thickBot="1" x14ac:dyDescent="0.3">
      <c r="A98" s="331" t="s">
        <v>81</v>
      </c>
      <c r="B98" s="351"/>
      <c r="C98" s="352"/>
      <c r="D98" s="41" t="s">
        <v>82</v>
      </c>
      <c r="E98" s="9"/>
      <c r="F98" s="9"/>
      <c r="G98" s="9"/>
      <c r="H98" s="9"/>
      <c r="I98" s="9"/>
      <c r="J98" s="9"/>
      <c r="K98" s="9"/>
      <c r="L98" s="9"/>
      <c r="M98" s="9"/>
    </row>
    <row r="99" spans="1:13" s="20" customFormat="1" ht="15" customHeight="1" thickBot="1" x14ac:dyDescent="0.3">
      <c r="A99" s="334"/>
      <c r="B99" s="335"/>
      <c r="C99" s="336"/>
      <c r="D99" s="42"/>
      <c r="E99" s="9"/>
      <c r="F99" s="15"/>
      <c r="G99" s="9"/>
      <c r="H99" s="15"/>
      <c r="I99" s="9"/>
      <c r="J99" s="9"/>
      <c r="K99" s="9"/>
      <c r="L99" s="9"/>
      <c r="M99" s="9"/>
    </row>
    <row r="100" spans="1:13" s="6" customFormat="1" ht="13.5" thickBot="1" x14ac:dyDescent="0.35">
      <c r="A100" s="337" t="s">
        <v>83</v>
      </c>
      <c r="B100" s="338"/>
      <c r="C100" s="339"/>
      <c r="D100" s="41" t="s">
        <v>84</v>
      </c>
      <c r="E100" s="9"/>
      <c r="F100" s="15"/>
      <c r="G100" s="9"/>
      <c r="H100" s="15"/>
      <c r="I100" s="9"/>
      <c r="J100" s="9"/>
      <c r="K100" s="9"/>
    </row>
    <row r="101" spans="1:13" s="20" customFormat="1" ht="15" customHeight="1" thickBot="1" x14ac:dyDescent="0.3">
      <c r="A101" s="340"/>
      <c r="B101" s="341"/>
      <c r="C101" s="342"/>
      <c r="D101" s="43"/>
      <c r="E101" s="9"/>
      <c r="F101" s="15"/>
      <c r="G101" s="9"/>
      <c r="H101" s="15"/>
      <c r="I101" s="9"/>
      <c r="J101" s="9"/>
      <c r="K101" s="9"/>
    </row>
    <row r="102" spans="1:13" s="20" customFormat="1" ht="15" customHeight="1" thickBot="1" x14ac:dyDescent="0.35">
      <c r="A102" s="6"/>
      <c r="B102" s="6"/>
      <c r="C102" s="6"/>
      <c r="D102" s="6"/>
      <c r="E102" s="6"/>
      <c r="F102" s="6"/>
      <c r="G102" s="6"/>
      <c r="H102" s="6"/>
      <c r="I102" s="6"/>
      <c r="J102" s="6"/>
      <c r="K102" s="6"/>
    </row>
    <row r="103" spans="1:13" s="20" customFormat="1" ht="15" customHeight="1" thickBot="1" x14ac:dyDescent="0.3">
      <c r="A103" s="200" t="s">
        <v>130</v>
      </c>
      <c r="B103" s="366" t="s">
        <v>131</v>
      </c>
      <c r="C103" s="367"/>
      <c r="D103" s="367"/>
      <c r="E103" s="202"/>
      <c r="F103" s="202"/>
      <c r="G103" s="202"/>
      <c r="H103" s="202"/>
      <c r="I103" s="202"/>
      <c r="J103" s="202"/>
      <c r="K103" s="202"/>
      <c r="L103" s="203"/>
      <c r="M103" s="30" t="s">
        <v>62</v>
      </c>
    </row>
    <row r="104" spans="1:13" s="20" customFormat="1" ht="15" customHeight="1" thickBot="1" x14ac:dyDescent="0.3">
      <c r="A104" s="357" t="s">
        <v>132</v>
      </c>
      <c r="B104" s="343" t="s">
        <v>133</v>
      </c>
      <c r="C104" s="344"/>
      <c r="D104" s="39">
        <v>0</v>
      </c>
      <c r="E104" s="13">
        <f>D104+'Ukraine Metrics '!E67</f>
        <v>0</v>
      </c>
      <c r="F104" s="14">
        <f>D104+'Ukraine Metrics '!F67</f>
        <v>39</v>
      </c>
      <c r="G104" s="14">
        <f>E104+'Ukraine Metrics '!G67</f>
        <v>0</v>
      </c>
      <c r="H104" s="14">
        <f>F104+'Ukraine Metrics '!H67</f>
        <v>120</v>
      </c>
      <c r="I104" s="14">
        <f>G104+'Ukraine Metrics '!I67</f>
        <v>75</v>
      </c>
      <c r="J104" s="14">
        <f>H104+'Ukraine Metrics '!J67</f>
        <v>762</v>
      </c>
      <c r="K104" s="14">
        <f>I104+'Ukraine Metrics '!K67</f>
        <v>675</v>
      </c>
      <c r="L104" s="286">
        <f>J104+'Ukraine Metrics '!L67</f>
        <v>2084</v>
      </c>
      <c r="M104" s="363" t="s">
        <v>134</v>
      </c>
    </row>
    <row r="105" spans="1:13" s="20" customFormat="1" ht="15" customHeight="1" thickBot="1" x14ac:dyDescent="0.3">
      <c r="A105" s="358"/>
      <c r="B105" s="345"/>
      <c r="C105" s="346"/>
      <c r="D105" s="107" t="s">
        <v>135</v>
      </c>
      <c r="E105" s="12"/>
      <c r="F105" s="12"/>
      <c r="G105" s="12"/>
      <c r="H105" s="12"/>
      <c r="I105" s="12"/>
      <c r="J105" s="12"/>
      <c r="K105" s="12"/>
      <c r="L105" s="11"/>
      <c r="M105" s="364"/>
    </row>
    <row r="106" spans="1:13" s="20" customFormat="1" ht="15" customHeight="1" thickBot="1" x14ac:dyDescent="0.3">
      <c r="A106" s="358"/>
      <c r="B106" s="347" t="s">
        <v>136</v>
      </c>
      <c r="C106" s="348"/>
      <c r="D106" s="349"/>
      <c r="E106" s="158"/>
      <c r="F106" s="158"/>
      <c r="G106" s="158"/>
      <c r="H106" s="158"/>
      <c r="I106" s="158"/>
      <c r="J106" s="158"/>
      <c r="K106" s="158"/>
      <c r="L106" s="159"/>
      <c r="M106" s="364"/>
    </row>
    <row r="107" spans="1:13" s="20" customFormat="1" ht="15" customHeight="1" x14ac:dyDescent="0.25">
      <c r="A107" s="358"/>
      <c r="B107" s="343" t="s">
        <v>137</v>
      </c>
      <c r="C107" s="110" t="s">
        <v>65</v>
      </c>
      <c r="D107" s="179">
        <v>0</v>
      </c>
      <c r="E107" s="32">
        <f>D107+'Ukraine Metrics '!E68</f>
        <v>0</v>
      </c>
      <c r="F107" s="183">
        <f>D107+'Ukraine Metrics '!F68</f>
        <v>75</v>
      </c>
      <c r="G107" s="32">
        <f>E107+'Ukraine Metrics '!G68</f>
        <v>0</v>
      </c>
      <c r="H107" s="183">
        <f>F107+'Ukraine Metrics '!H68</f>
        <v>696</v>
      </c>
      <c r="I107" s="32">
        <f>G107+'Ukraine Metrics '!I68</f>
        <v>0</v>
      </c>
      <c r="J107" s="32">
        <f>H107+'Ukraine Metrics '!J68</f>
        <v>3045</v>
      </c>
      <c r="K107" s="32">
        <f>I107+'Ukraine Metrics '!K68</f>
        <v>0</v>
      </c>
      <c r="L107" s="183">
        <f>J107+'Ukraine Metrics '!L68</f>
        <v>11414</v>
      </c>
      <c r="M107" s="364"/>
    </row>
    <row r="108" spans="1:13" s="20" customFormat="1" ht="15" customHeight="1" x14ac:dyDescent="0.25">
      <c r="A108" s="358"/>
      <c r="B108" s="350"/>
      <c r="C108" s="110" t="s">
        <v>67</v>
      </c>
      <c r="D108" s="180">
        <v>0</v>
      </c>
      <c r="E108" s="182">
        <f>D108+'Ukraine Metrics '!E69</f>
        <v>0</v>
      </c>
      <c r="F108" s="184">
        <f>D108+'Ukraine Metrics '!F69</f>
        <v>84</v>
      </c>
      <c r="G108" s="182">
        <f>E108+'Ukraine Metrics '!G69</f>
        <v>0</v>
      </c>
      <c r="H108" s="184">
        <f>F108+'Ukraine Metrics '!H69</f>
        <v>400</v>
      </c>
      <c r="I108" s="182">
        <f>G108+'Ukraine Metrics '!I69</f>
        <v>0</v>
      </c>
      <c r="J108" s="182">
        <f>H108+'Ukraine Metrics '!J69</f>
        <v>2010</v>
      </c>
      <c r="K108" s="182">
        <f>I108+'Ukraine Metrics '!K69</f>
        <v>0</v>
      </c>
      <c r="L108" s="184">
        <f>J108+'Ukraine Metrics '!L69</f>
        <v>7531</v>
      </c>
      <c r="M108" s="364"/>
    </row>
    <row r="109" spans="1:13" s="20" customFormat="1" ht="15" customHeight="1" x14ac:dyDescent="0.25">
      <c r="A109" s="358"/>
      <c r="B109" s="350"/>
      <c r="C109" s="110" t="s">
        <v>68</v>
      </c>
      <c r="D109" s="180">
        <v>0</v>
      </c>
      <c r="E109" s="182">
        <f>D109+'Ukraine Metrics '!E70</f>
        <v>0</v>
      </c>
      <c r="F109" s="184">
        <f>D109+'Ukraine Metrics '!F70</f>
        <v>7</v>
      </c>
      <c r="G109" s="182">
        <f>E109+'Ukraine Metrics '!G70</f>
        <v>0</v>
      </c>
      <c r="H109" s="184">
        <f>F109+'Ukraine Metrics '!H70</f>
        <v>403</v>
      </c>
      <c r="I109" s="182">
        <f>G109+'Ukraine Metrics '!I70</f>
        <v>0</v>
      </c>
      <c r="J109" s="182">
        <f>H109+'Ukraine Metrics '!J70</f>
        <v>1956</v>
      </c>
      <c r="K109" s="182">
        <f>I109+'Ukraine Metrics '!K70</f>
        <v>0</v>
      </c>
      <c r="L109" s="184">
        <f>J109+'Ukraine Metrics '!L70</f>
        <v>6076</v>
      </c>
      <c r="M109" s="364"/>
    </row>
    <row r="110" spans="1:13" s="20" customFormat="1" ht="15.75" customHeight="1" x14ac:dyDescent="0.25">
      <c r="A110" s="358"/>
      <c r="B110" s="350"/>
      <c r="C110" s="110" t="s">
        <v>69</v>
      </c>
      <c r="D110" s="180">
        <v>0</v>
      </c>
      <c r="E110" s="182">
        <f>D110+'Ukraine Metrics '!E71</f>
        <v>0</v>
      </c>
      <c r="F110" s="184">
        <f>D110+'Ukraine Metrics '!F71</f>
        <v>10</v>
      </c>
      <c r="G110" s="182">
        <f>E110+'Ukraine Metrics '!G71</f>
        <v>0</v>
      </c>
      <c r="H110" s="184">
        <f>F110+'Ukraine Metrics '!H71</f>
        <v>384</v>
      </c>
      <c r="I110" s="182">
        <f>G110+'Ukraine Metrics '!I71</f>
        <v>0</v>
      </c>
      <c r="J110" s="182">
        <f>H110+'Ukraine Metrics '!J71</f>
        <v>1806</v>
      </c>
      <c r="K110" s="182">
        <f>I110+'Ukraine Metrics '!K71</f>
        <v>0</v>
      </c>
      <c r="L110" s="184">
        <f>J110+'Ukraine Metrics '!L71</f>
        <v>6075</v>
      </c>
      <c r="M110" s="364"/>
    </row>
    <row r="111" spans="1:13" s="20" customFormat="1" ht="15" customHeight="1" x14ac:dyDescent="0.25">
      <c r="A111" s="358"/>
      <c r="B111" s="350"/>
      <c r="C111" s="110" t="s">
        <v>70</v>
      </c>
      <c r="D111" s="180">
        <v>0</v>
      </c>
      <c r="E111" s="182">
        <f>D111+'Ukraine Metrics '!E72</f>
        <v>0</v>
      </c>
      <c r="F111" s="184">
        <f>D111+'Ukraine Metrics '!F72</f>
        <v>176</v>
      </c>
      <c r="G111" s="182">
        <f>E111+'Ukraine Metrics '!G72</f>
        <v>1125</v>
      </c>
      <c r="H111" s="184">
        <f>F111+'Ukraine Metrics '!H72</f>
        <v>1883</v>
      </c>
      <c r="I111" s="182">
        <f>G111+'Ukraine Metrics '!I72</f>
        <v>2250</v>
      </c>
      <c r="J111" s="182">
        <f>H111+'Ukraine Metrics '!J72</f>
        <v>8817</v>
      </c>
      <c r="K111" s="182">
        <f>I111+'Ukraine Metrics '!K72</f>
        <v>6750</v>
      </c>
      <c r="L111" s="186">
        <f>J111+'Ukraine Metrics '!L72</f>
        <v>31096</v>
      </c>
      <c r="M111" s="364"/>
    </row>
    <row r="112" spans="1:13" s="20" customFormat="1" ht="15" customHeight="1" x14ac:dyDescent="0.25">
      <c r="A112" s="358"/>
      <c r="B112" s="350"/>
      <c r="C112" s="110" t="s">
        <v>71</v>
      </c>
      <c r="D112" s="180"/>
      <c r="E112" s="182">
        <f>D112+'Ukraine Metrics '!E73</f>
        <v>0</v>
      </c>
      <c r="F112" s="184" t="e">
        <f>D112+'Ukraine Metrics '!F73</f>
        <v>#VALUE!</v>
      </c>
      <c r="G112" s="182">
        <f>G111*G113</f>
        <v>78.735858395399262</v>
      </c>
      <c r="H112" s="182">
        <f>H111*H113</f>
        <v>131.81</v>
      </c>
      <c r="I112" s="182">
        <f>I111*I113</f>
        <v>157.47171679079852</v>
      </c>
      <c r="J112" s="182">
        <f>J111*J113</f>
        <v>617.07916753087579</v>
      </c>
      <c r="K112" s="182">
        <f>I112+'Ukraine Metrics '!K73</f>
        <v>157.47171679079852</v>
      </c>
      <c r="L112" s="186">
        <f>L111*L113</f>
        <v>2176.3291134785204</v>
      </c>
      <c r="M112" s="364"/>
    </row>
    <row r="113" spans="1:14" s="20" customFormat="1" ht="15" customHeight="1" thickBot="1" x14ac:dyDescent="0.3">
      <c r="A113" s="358"/>
      <c r="B113" s="350"/>
      <c r="C113" s="110" t="s">
        <v>138</v>
      </c>
      <c r="D113" s="181"/>
      <c r="E113" s="35" t="e">
        <f>E112/E111</f>
        <v>#DIV/0!</v>
      </c>
      <c r="F113" s="185"/>
      <c r="G113" s="35">
        <v>6.9987429684799346E-2</v>
      </c>
      <c r="H113" s="185">
        <v>7.0000000000000007E-2</v>
      </c>
      <c r="I113" s="35">
        <v>6.9987429684799346E-2</v>
      </c>
      <c r="J113" s="35">
        <v>6.9987429684799346E-2</v>
      </c>
      <c r="K113" s="35">
        <v>6.9987429684799346E-2</v>
      </c>
      <c r="L113" s="35">
        <v>6.9987429684799346E-2</v>
      </c>
      <c r="M113" s="364"/>
    </row>
    <row r="114" spans="1:14" s="20" customFormat="1" ht="15" customHeight="1" thickBot="1" x14ac:dyDescent="0.35">
      <c r="A114" s="358"/>
      <c r="B114" s="345"/>
      <c r="C114" s="55"/>
      <c r="D114" s="112" t="s">
        <v>135</v>
      </c>
      <c r="E114" s="177"/>
      <c r="F114" s="177"/>
      <c r="G114" s="177"/>
      <c r="H114" s="177"/>
      <c r="I114" s="177"/>
      <c r="J114" s="177"/>
      <c r="K114" s="177"/>
      <c r="L114" s="178"/>
      <c r="M114" s="365"/>
    </row>
    <row r="115" spans="1:14" s="20" customFormat="1" ht="15" customHeight="1" thickBot="1" x14ac:dyDescent="0.3">
      <c r="A115" s="358"/>
      <c r="B115" s="366" t="s">
        <v>139</v>
      </c>
      <c r="C115" s="367"/>
      <c r="D115" s="368"/>
      <c r="E115" s="176"/>
      <c r="F115" s="176"/>
      <c r="G115" s="176"/>
      <c r="H115" s="176"/>
      <c r="I115" s="176"/>
      <c r="J115" s="176"/>
      <c r="K115" s="176"/>
      <c r="L115" s="159"/>
      <c r="M115" s="9"/>
    </row>
    <row r="116" spans="1:14" s="20" customFormat="1" ht="15" customHeight="1" thickBot="1" x14ac:dyDescent="0.3">
      <c r="A116" s="358"/>
      <c r="B116" s="343" t="s">
        <v>140</v>
      </c>
      <c r="C116" s="361"/>
      <c r="D116" s="188">
        <v>0</v>
      </c>
      <c r="E116" s="32">
        <f>D116+'Ukraine Metrics '!E77</f>
        <v>0</v>
      </c>
      <c r="F116" s="32" t="e">
        <f>E116+'Ukraine Metrics '!F77</f>
        <v>#DIV/0!</v>
      </c>
      <c r="G116" s="32" t="e">
        <f>F116+'Ukraine Metrics '!G77</f>
        <v>#DIV/0!</v>
      </c>
      <c r="H116" s="32" t="e">
        <f>G116+'Ukraine Metrics '!H77</f>
        <v>#DIV/0!</v>
      </c>
      <c r="I116" s="32" t="e">
        <f>H116+'Ukraine Metrics '!I77</f>
        <v>#DIV/0!</v>
      </c>
      <c r="J116" s="32" t="e">
        <f>I116+'Ukraine Metrics '!J77</f>
        <v>#DIV/0!</v>
      </c>
      <c r="K116" s="32" t="e">
        <f>J116+'Ukraine Metrics '!K77</f>
        <v>#DIV/0!</v>
      </c>
      <c r="L116" s="32" t="e">
        <f>K116+'Ukraine Metrics '!L75</f>
        <v>#DIV/0!</v>
      </c>
      <c r="M116" s="9"/>
    </row>
    <row r="117" spans="1:14" s="20" customFormat="1" ht="15" customHeight="1" thickBot="1" x14ac:dyDescent="0.3">
      <c r="A117" s="359"/>
      <c r="B117" s="345"/>
      <c r="C117" s="362"/>
      <c r="D117" s="190" t="s">
        <v>121</v>
      </c>
      <c r="E117" s="189"/>
      <c r="F117" s="189"/>
      <c r="G117" s="189"/>
      <c r="H117" s="189"/>
      <c r="I117" s="189"/>
      <c r="J117" s="189"/>
      <c r="K117" s="189"/>
      <c r="L117" s="189"/>
      <c r="M117" s="9"/>
    </row>
    <row r="118" spans="1:14" s="20" customFormat="1" ht="15" customHeight="1" thickBot="1" x14ac:dyDescent="0.3">
      <c r="A118" s="331" t="s">
        <v>81</v>
      </c>
      <c r="B118" s="351"/>
      <c r="C118" s="352"/>
      <c r="D118" s="187" t="s">
        <v>82</v>
      </c>
      <c r="E118" s="9"/>
      <c r="F118" s="9"/>
      <c r="G118" s="9"/>
      <c r="H118" s="9"/>
      <c r="I118" s="9"/>
      <c r="J118" s="9"/>
      <c r="K118" s="9"/>
      <c r="L118" s="9"/>
      <c r="M118" s="9"/>
    </row>
    <row r="119" spans="1:14" s="20" customFormat="1" ht="15" customHeight="1" thickBot="1" x14ac:dyDescent="0.3">
      <c r="A119" s="334"/>
      <c r="B119" s="335"/>
      <c r="C119" s="336"/>
      <c r="D119" s="42"/>
      <c r="E119" s="9"/>
      <c r="F119" s="9"/>
      <c r="G119" s="9"/>
      <c r="H119" s="9"/>
      <c r="I119" s="9"/>
      <c r="J119" s="9"/>
      <c r="K119" s="9"/>
      <c r="L119" s="9"/>
      <c r="M119" s="9"/>
    </row>
    <row r="120" spans="1:14" s="191" customFormat="1" ht="15" customHeight="1" thickBot="1" x14ac:dyDescent="0.3">
      <c r="A120" s="337" t="s">
        <v>83</v>
      </c>
      <c r="B120" s="338"/>
      <c r="C120" s="339"/>
      <c r="D120" s="41" t="s">
        <v>84</v>
      </c>
      <c r="E120" s="9"/>
      <c r="F120" s="9"/>
      <c r="G120" s="9"/>
      <c r="H120" s="9"/>
      <c r="I120" s="9"/>
      <c r="J120" s="9"/>
      <c r="K120" s="9"/>
    </row>
    <row r="121" spans="1:14" s="191" customFormat="1" ht="15" customHeight="1" thickBot="1" x14ac:dyDescent="0.3">
      <c r="A121" s="340"/>
      <c r="B121" s="341"/>
      <c r="C121" s="342"/>
      <c r="D121" s="43"/>
      <c r="E121" s="9"/>
      <c r="F121" s="9"/>
      <c r="G121" s="9"/>
      <c r="H121" s="9"/>
      <c r="I121" s="9"/>
      <c r="J121" s="9"/>
      <c r="K121" s="9"/>
      <c r="N121" s="192"/>
    </row>
    <row r="122" spans="1:14" s="191" customFormat="1" ht="15" customHeight="1" thickBot="1" x14ac:dyDescent="0.3">
      <c r="A122" s="9"/>
      <c r="B122" s="9"/>
      <c r="C122" s="9"/>
      <c r="D122" s="9"/>
      <c r="E122" s="9"/>
      <c r="F122" s="9"/>
      <c r="G122" s="9"/>
      <c r="H122" s="9"/>
      <c r="I122" s="9"/>
      <c r="J122" s="9"/>
      <c r="K122" s="9"/>
    </row>
    <row r="123" spans="1:14" s="191" customFormat="1" ht="15" customHeight="1" thickBot="1" x14ac:dyDescent="0.3">
      <c r="A123" s="200" t="s">
        <v>141</v>
      </c>
      <c r="B123" s="355" t="s">
        <v>142</v>
      </c>
      <c r="C123" s="356"/>
      <c r="D123" s="356"/>
      <c r="E123" s="176"/>
      <c r="F123" s="176"/>
      <c r="G123" s="176"/>
      <c r="H123" s="176"/>
      <c r="I123" s="176"/>
      <c r="J123" s="176"/>
      <c r="K123" s="176"/>
      <c r="L123" s="159"/>
      <c r="M123" s="30" t="s">
        <v>62</v>
      </c>
    </row>
    <row r="124" spans="1:14" s="191" customFormat="1" ht="15" customHeight="1" x14ac:dyDescent="0.25">
      <c r="A124" s="353" t="s">
        <v>143</v>
      </c>
      <c r="B124" s="360" t="s">
        <v>144</v>
      </c>
      <c r="C124" s="110" t="s">
        <v>30</v>
      </c>
      <c r="D124" s="279">
        <v>0</v>
      </c>
      <c r="E124" s="169">
        <f>D124+'Ukraine Metrics '!E79</f>
        <v>0</v>
      </c>
      <c r="F124" s="283">
        <f>E124+'Ukraine Metrics '!F79</f>
        <v>0</v>
      </c>
      <c r="G124" s="283">
        <f>F124+'Ukraine Metrics '!G79</f>
        <v>0</v>
      </c>
      <c r="H124" s="283">
        <f>G124+'Ukraine Metrics '!H79</f>
        <v>0</v>
      </c>
      <c r="I124" s="283">
        <f>H124+'Ukraine Metrics '!I79</f>
        <v>0</v>
      </c>
      <c r="J124" s="283">
        <f>I124+'Ukraine Metrics '!J79</f>
        <v>0</v>
      </c>
      <c r="K124" s="283">
        <f>J124+'Ukraine Metrics '!K79</f>
        <v>0</v>
      </c>
      <c r="L124" s="291">
        <f>K124+'Ukraine Metrics '!L79</f>
        <v>0</v>
      </c>
      <c r="M124" s="328" t="s">
        <v>145</v>
      </c>
    </row>
    <row r="125" spans="1:14" s="191" customFormat="1" ht="15" customHeight="1" x14ac:dyDescent="0.25">
      <c r="A125" s="354"/>
      <c r="B125" s="350"/>
      <c r="C125" s="110" t="s">
        <v>31</v>
      </c>
      <c r="D125" s="280">
        <v>0</v>
      </c>
      <c r="E125" s="283">
        <f>D125+'Ukraine Metrics '!E80</f>
        <v>0</v>
      </c>
      <c r="F125" s="283">
        <f>E125+'Ukraine Metrics '!F80</f>
        <v>0</v>
      </c>
      <c r="G125" s="283">
        <f>F125+'Ukraine Metrics '!G80</f>
        <v>0</v>
      </c>
      <c r="H125" s="283">
        <f>G125+'Ukraine Metrics '!H80</f>
        <v>0</v>
      </c>
      <c r="I125" s="283">
        <f>H125+'Ukraine Metrics '!I80</f>
        <v>0</v>
      </c>
      <c r="J125" s="283">
        <f>I125+'Ukraine Metrics '!J80</f>
        <v>0</v>
      </c>
      <c r="K125" s="283">
        <f>J125+'Ukraine Metrics '!K80</f>
        <v>0</v>
      </c>
      <c r="L125" s="291">
        <f>K125+'Ukraine Metrics '!L80</f>
        <v>6</v>
      </c>
      <c r="M125" s="329"/>
    </row>
    <row r="126" spans="1:14" s="191" customFormat="1" ht="15" customHeight="1" thickBot="1" x14ac:dyDescent="0.3">
      <c r="A126" s="354"/>
      <c r="B126" s="345"/>
      <c r="C126" s="36" t="s">
        <v>34</v>
      </c>
      <c r="D126" s="281">
        <v>0</v>
      </c>
      <c r="E126" s="282">
        <f>D126+'Ukraine Metrics '!E81</f>
        <v>0</v>
      </c>
      <c r="F126" s="284">
        <f>E126+'Ukraine Metrics '!F81</f>
        <v>0</v>
      </c>
      <c r="G126" s="284">
        <f>F126+'Ukraine Metrics '!G81</f>
        <v>0</v>
      </c>
      <c r="H126" s="284">
        <f>G126+'Ukraine Metrics '!H81</f>
        <v>0</v>
      </c>
      <c r="I126" s="284">
        <f>H126+'Ukraine Metrics '!I81</f>
        <v>0</v>
      </c>
      <c r="J126" s="284">
        <f>I126+'Ukraine Metrics '!J81</f>
        <v>0</v>
      </c>
      <c r="K126" s="284">
        <f>J126+'Ukraine Metrics '!K81</f>
        <v>0</v>
      </c>
      <c r="L126" s="292">
        <f>K126+'Ukraine Metrics '!L81</f>
        <v>6</v>
      </c>
      <c r="M126" s="330"/>
    </row>
    <row r="127" spans="1:14" s="20" customFormat="1" ht="15" customHeight="1" thickBot="1" x14ac:dyDescent="0.3">
      <c r="A127" s="331" t="s">
        <v>81</v>
      </c>
      <c r="B127" s="332"/>
      <c r="C127" s="333"/>
      <c r="D127" s="187" t="s">
        <v>82</v>
      </c>
      <c r="E127" s="9"/>
      <c r="F127" s="9"/>
      <c r="G127" s="9"/>
      <c r="H127" s="9"/>
      <c r="I127" s="9"/>
      <c r="J127" s="9"/>
      <c r="K127" s="9"/>
      <c r="L127" s="9"/>
      <c r="M127" s="9"/>
    </row>
    <row r="128" spans="1:14" s="20" customFormat="1" ht="15" customHeight="1" thickBot="1" x14ac:dyDescent="0.3">
      <c r="A128" s="334"/>
      <c r="B128" s="335"/>
      <c r="C128" s="336"/>
      <c r="D128" s="42"/>
      <c r="E128" s="9"/>
      <c r="F128" s="9"/>
      <c r="G128" s="9"/>
      <c r="H128" s="9"/>
      <c r="I128" s="9"/>
      <c r="J128" s="9"/>
      <c r="K128" s="9"/>
      <c r="L128" s="9"/>
      <c r="M128" s="9"/>
    </row>
    <row r="129" spans="1:14" s="191" customFormat="1" ht="15" customHeight="1" thickBot="1" x14ac:dyDescent="0.3">
      <c r="A129" s="337" t="s">
        <v>83</v>
      </c>
      <c r="B129" s="338"/>
      <c r="C129" s="339"/>
      <c r="D129" s="41" t="s">
        <v>84</v>
      </c>
      <c r="E129" s="9"/>
      <c r="F129" s="9"/>
      <c r="G129" s="9"/>
      <c r="H129" s="9"/>
      <c r="I129" s="9"/>
      <c r="J129" s="9"/>
      <c r="K129" s="9"/>
    </row>
    <row r="130" spans="1:14" s="191" customFormat="1" ht="15" customHeight="1" thickBot="1" x14ac:dyDescent="0.3">
      <c r="A130" s="340"/>
      <c r="B130" s="341"/>
      <c r="C130" s="342"/>
      <c r="D130" s="43"/>
      <c r="E130" s="9"/>
      <c r="F130" s="9"/>
      <c r="G130" s="9"/>
      <c r="H130" s="9"/>
      <c r="I130" s="9"/>
      <c r="J130" s="9"/>
      <c r="K130" s="9"/>
      <c r="N130" s="192"/>
    </row>
    <row r="131" spans="1:14" x14ac:dyDescent="0.3">
      <c r="A131" s="9"/>
      <c r="B131" s="9"/>
      <c r="C131" s="9"/>
      <c r="D131" s="9"/>
    </row>
  </sheetData>
  <sheetProtection algorithmName="SHA-512" hashValue="biHJlpVMl1rpTUEhfKU+ogY4F/P0EgoNkbRtRcZ4PZUBcsbWQ/QLhXzbh7eNSuSjVXJJP/FvJFpV5tfleO50Ew==" saltValue="/isw9xlivsF0lPr2OprdYA==" spinCount="100000" sheet="1" objects="1" scenarios="1"/>
  <mergeCells count="81">
    <mergeCell ref="A100:C101"/>
    <mergeCell ref="B103:D103"/>
    <mergeCell ref="B96:C97"/>
    <mergeCell ref="A78:A97"/>
    <mergeCell ref="B80:D80"/>
    <mergeCell ref="B81:C82"/>
    <mergeCell ref="B90:C91"/>
    <mergeCell ref="B93:C94"/>
    <mergeCell ref="B78:C79"/>
    <mergeCell ref="B83:D83"/>
    <mergeCell ref="B84:C85"/>
    <mergeCell ref="A98:C99"/>
    <mergeCell ref="A69:A70"/>
    <mergeCell ref="B87:C88"/>
    <mergeCell ref="M7:M23"/>
    <mergeCell ref="B15:D15"/>
    <mergeCell ref="B16:B23"/>
    <mergeCell ref="M58:M59"/>
    <mergeCell ref="A52:A59"/>
    <mergeCell ref="M78:M97"/>
    <mergeCell ref="M69:M70"/>
    <mergeCell ref="B69:C70"/>
    <mergeCell ref="B58:C59"/>
    <mergeCell ref="A60:C61"/>
    <mergeCell ref="A30:A37"/>
    <mergeCell ref="A71:C72"/>
    <mergeCell ref="A73:C74"/>
    <mergeCell ref="A24:C25"/>
    <mergeCell ref="D1:L1"/>
    <mergeCell ref="M56:M57"/>
    <mergeCell ref="B1:C1"/>
    <mergeCell ref="G2:H2"/>
    <mergeCell ref="I2:J2"/>
    <mergeCell ref="K2:L2"/>
    <mergeCell ref="E2:F2"/>
    <mergeCell ref="B30:B37"/>
    <mergeCell ref="A40:C41"/>
    <mergeCell ref="A7:A14"/>
    <mergeCell ref="A2:C3"/>
    <mergeCell ref="B56:C57"/>
    <mergeCell ref="B52:C55"/>
    <mergeCell ref="M52:M55"/>
    <mergeCell ref="M30:M37"/>
    <mergeCell ref="M44:M45"/>
    <mergeCell ref="A26:C27"/>
    <mergeCell ref="B29:D29"/>
    <mergeCell ref="B43:D43"/>
    <mergeCell ref="A44:A45"/>
    <mergeCell ref="B44:C45"/>
    <mergeCell ref="A38:C39"/>
    <mergeCell ref="E4:F4"/>
    <mergeCell ref="G4:H4"/>
    <mergeCell ref="I4:J4"/>
    <mergeCell ref="K4:L4"/>
    <mergeCell ref="B77:D77"/>
    <mergeCell ref="A62:C63"/>
    <mergeCell ref="A46:C47"/>
    <mergeCell ref="A48:C49"/>
    <mergeCell ref="B68:D68"/>
    <mergeCell ref="B65:C65"/>
    <mergeCell ref="A66:A67"/>
    <mergeCell ref="B66:C67"/>
    <mergeCell ref="B5:D5"/>
    <mergeCell ref="B6:D6"/>
    <mergeCell ref="B51:C51"/>
    <mergeCell ref="B7:B14"/>
    <mergeCell ref="M124:M126"/>
    <mergeCell ref="A127:C128"/>
    <mergeCell ref="A129:C130"/>
    <mergeCell ref="B104:C105"/>
    <mergeCell ref="B106:D106"/>
    <mergeCell ref="B107:B114"/>
    <mergeCell ref="A118:C119"/>
    <mergeCell ref="A120:C121"/>
    <mergeCell ref="A124:A126"/>
    <mergeCell ref="B123:D123"/>
    <mergeCell ref="A104:A117"/>
    <mergeCell ref="B124:B126"/>
    <mergeCell ref="B116:C117"/>
    <mergeCell ref="M104:M114"/>
    <mergeCell ref="B115:D115"/>
  </mergeCells>
  <printOptions horizontalCentered="1"/>
  <pageMargins left="0.25" right="0.25" top="0.75" bottom="0.75" header="0.3" footer="0.3"/>
  <pageSetup paperSize="9" scale="46" fitToHeight="3" orientation="landscape" r:id="rId1"/>
  <headerFooter alignWithMargins="0">
    <oddFooter>&amp;LUpdated January 2011</oddFooter>
  </headerFooter>
  <rowBreaks count="1" manualBreakCount="1">
    <brk id="119" max="1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82"/>
  <sheetViews>
    <sheetView zoomScaleNormal="100" workbookViewId="0">
      <pane xSplit="2" ySplit="8" topLeftCell="N78" activePane="bottomRight" state="frozen"/>
      <selection pane="topRight" activeCell="C1" sqref="C1"/>
      <selection pane="bottomLeft" activeCell="A8" sqref="A8"/>
      <selection pane="bottomRight" activeCell="N27" sqref="N27"/>
    </sheetView>
  </sheetViews>
  <sheetFormatPr defaultColWidth="9.453125" defaultRowHeight="13" x14ac:dyDescent="0.3"/>
  <cols>
    <col min="1" max="1" width="33.54296875" style="2" customWidth="1"/>
    <col min="2" max="2" width="50.453125" style="2" customWidth="1"/>
    <col min="3" max="4" width="50.453125" style="2" hidden="1" customWidth="1"/>
    <col min="5" max="5" width="12.54296875" style="2" customWidth="1"/>
    <col min="6" max="6" width="11.453125" style="2" customWidth="1"/>
    <col min="7" max="12" width="11.453125" style="4" customWidth="1"/>
    <col min="13" max="13" width="12.54296875" style="2" customWidth="1"/>
    <col min="14" max="14" width="11.453125" style="2" customWidth="1"/>
    <col min="15" max="15" width="15.453125" style="2" customWidth="1"/>
    <col min="16" max="17" width="13.453125" style="2" customWidth="1"/>
    <col min="18" max="18" width="11.453125" style="2" customWidth="1"/>
    <col min="19" max="20" width="3.54296875" style="2" customWidth="1"/>
    <col min="21" max="16384" width="9.453125" style="2"/>
  </cols>
  <sheetData>
    <row r="1" spans="1:18" ht="13.5" thickBot="1" x14ac:dyDescent="0.35">
      <c r="A1" s="426" t="s">
        <v>146</v>
      </c>
      <c r="B1" s="427"/>
      <c r="C1" s="208"/>
      <c r="D1" s="208"/>
    </row>
    <row r="2" spans="1:18" x14ac:dyDescent="0.3">
      <c r="A2" s="1" t="s">
        <v>147</v>
      </c>
      <c r="B2" s="84" t="s">
        <v>49</v>
      </c>
      <c r="C2" s="84"/>
      <c r="D2" s="84"/>
      <c r="E2" s="3"/>
      <c r="F2" s="3"/>
      <c r="M2" s="3"/>
      <c r="N2" s="3"/>
      <c r="O2" s="3"/>
      <c r="P2" s="3"/>
      <c r="Q2" s="3"/>
      <c r="R2" s="3"/>
    </row>
    <row r="3" spans="1:18" x14ac:dyDescent="0.3">
      <c r="A3" s="82"/>
      <c r="B3" s="59"/>
      <c r="C3" s="59"/>
      <c r="D3" s="59"/>
      <c r="E3" s="3"/>
      <c r="F3" s="3"/>
      <c r="M3" s="3"/>
      <c r="N3" s="3"/>
      <c r="O3" s="3"/>
      <c r="P3" s="3"/>
      <c r="Q3" s="3"/>
      <c r="R3" s="3"/>
    </row>
    <row r="4" spans="1:18" x14ac:dyDescent="0.3">
      <c r="A4" s="83" t="s">
        <v>148</v>
      </c>
      <c r="B4" s="59"/>
      <c r="C4" s="59"/>
      <c r="D4" s="59"/>
      <c r="E4" s="2" t="s">
        <v>149</v>
      </c>
    </row>
    <row r="5" spans="1:18" x14ac:dyDescent="0.3">
      <c r="A5" s="80" t="s">
        <v>150</v>
      </c>
      <c r="B5" s="59"/>
      <c r="C5" s="59"/>
      <c r="D5" s="59"/>
    </row>
    <row r="6" spans="1:18" ht="13.5" thickBot="1" x14ac:dyDescent="0.35">
      <c r="A6" s="59"/>
      <c r="B6" s="59"/>
      <c r="C6" s="59"/>
      <c r="D6" s="59"/>
    </row>
    <row r="7" spans="1:18" ht="13.5" thickBot="1" x14ac:dyDescent="0.35">
      <c r="A7" s="430" t="s">
        <v>151</v>
      </c>
      <c r="B7" s="432" t="s">
        <v>28</v>
      </c>
      <c r="C7" s="209"/>
      <c r="D7" s="209"/>
      <c r="E7" s="435" t="s">
        <v>152</v>
      </c>
      <c r="F7" s="435"/>
      <c r="G7" s="435"/>
      <c r="H7" s="435"/>
      <c r="I7" s="435"/>
      <c r="J7" s="435"/>
      <c r="K7" s="435"/>
      <c r="L7" s="435"/>
      <c r="M7" s="435"/>
      <c r="N7" s="435"/>
      <c r="O7" s="436"/>
      <c r="P7" s="437" t="s">
        <v>153</v>
      </c>
      <c r="Q7" s="438"/>
      <c r="R7" s="439"/>
    </row>
    <row r="8" spans="1:18" ht="39.5" thickBot="1" x14ac:dyDescent="0.35">
      <c r="A8" s="431"/>
      <c r="B8" s="433"/>
      <c r="C8" s="210"/>
      <c r="D8" s="210"/>
      <c r="E8" s="236" t="s">
        <v>154</v>
      </c>
      <c r="F8" s="237" t="s">
        <v>155</v>
      </c>
      <c r="G8" s="237" t="s">
        <v>156</v>
      </c>
      <c r="H8" s="237" t="s">
        <v>157</v>
      </c>
      <c r="I8" s="237" t="s">
        <v>158</v>
      </c>
      <c r="J8" s="237" t="s">
        <v>159</v>
      </c>
      <c r="K8" s="237" t="s">
        <v>160</v>
      </c>
      <c r="L8" s="238" t="s">
        <v>161</v>
      </c>
      <c r="M8" s="239" t="s">
        <v>162</v>
      </c>
      <c r="N8" s="240" t="s">
        <v>163</v>
      </c>
      <c r="O8" s="241" t="s">
        <v>164</v>
      </c>
      <c r="P8" s="242" t="s">
        <v>165</v>
      </c>
      <c r="Q8" s="243" t="s">
        <v>166</v>
      </c>
      <c r="R8" s="244" t="s">
        <v>164</v>
      </c>
    </row>
    <row r="9" spans="1:18" s="4" customFormat="1" x14ac:dyDescent="0.25">
      <c r="A9" s="60" t="s">
        <v>167</v>
      </c>
      <c r="B9" s="61"/>
      <c r="C9" s="211"/>
      <c r="D9" s="211"/>
      <c r="E9" s="245"/>
      <c r="F9" s="245"/>
      <c r="G9" s="245"/>
      <c r="H9" s="245"/>
      <c r="I9" s="245"/>
      <c r="J9" s="245"/>
      <c r="K9" s="245"/>
      <c r="L9" s="245"/>
      <c r="M9" s="246"/>
      <c r="N9" s="246"/>
      <c r="O9" s="246"/>
      <c r="P9" s="247"/>
      <c r="Q9" s="246"/>
      <c r="R9" s="248"/>
    </row>
    <row r="10" spans="1:18" s="5" customFormat="1" ht="15" customHeight="1" x14ac:dyDescent="0.3">
      <c r="A10" s="423" t="s">
        <v>168</v>
      </c>
      <c r="B10" s="62" t="s">
        <v>169</v>
      </c>
      <c r="C10" s="62"/>
      <c r="D10" s="62"/>
      <c r="E10" s="223"/>
      <c r="F10" s="212">
        <v>171</v>
      </c>
      <c r="G10" s="223"/>
      <c r="H10" s="275">
        <v>88</v>
      </c>
      <c r="I10" s="223"/>
      <c r="J10" s="212">
        <v>164</v>
      </c>
      <c r="K10" s="223"/>
      <c r="L10" s="212">
        <v>2121</v>
      </c>
      <c r="M10" s="214">
        <f>SUM(E10,G10,I10,K10)</f>
        <v>0</v>
      </c>
      <c r="N10" s="214">
        <f>SUM(F10,H10,J10,L10)</f>
        <v>2544</v>
      </c>
      <c r="O10" s="215" t="e">
        <f>N10/M10</f>
        <v>#DIV/0!</v>
      </c>
      <c r="P10" s="216">
        <f>M10</f>
        <v>0</v>
      </c>
      <c r="Q10" s="217">
        <f>N10</f>
        <v>2544</v>
      </c>
      <c r="R10" s="218" t="e">
        <f t="shared" ref="R10:R15" si="0">Q10/P10</f>
        <v>#DIV/0!</v>
      </c>
    </row>
    <row r="11" spans="1:18" s="5" customFormat="1" x14ac:dyDescent="0.3">
      <c r="A11" s="423"/>
      <c r="B11" s="62" t="s">
        <v>170</v>
      </c>
      <c r="C11" s="62"/>
      <c r="D11" s="62"/>
      <c r="E11" s="223"/>
      <c r="F11" s="212">
        <v>141</v>
      </c>
      <c r="G11" s="223"/>
      <c r="H11" s="275">
        <v>71</v>
      </c>
      <c r="I11" s="223"/>
      <c r="J11" s="212">
        <v>130</v>
      </c>
      <c r="K11" s="223"/>
      <c r="L11" s="212">
        <v>1696</v>
      </c>
      <c r="M11" s="214">
        <f t="shared" ref="M11:M20" si="1">SUM(E11,G11,I11,K11)</f>
        <v>0</v>
      </c>
      <c r="N11" s="214">
        <f t="shared" ref="N11:N22" si="2">SUM(F11,H11,J11,L11)</f>
        <v>2038</v>
      </c>
      <c r="O11" s="215" t="e">
        <f t="shared" ref="O11:O22" si="3">N11/M11</f>
        <v>#DIV/0!</v>
      </c>
      <c r="P11" s="216">
        <f t="shared" ref="P11:Q26" si="4">M11</f>
        <v>0</v>
      </c>
      <c r="Q11" s="217">
        <f t="shared" si="4"/>
        <v>2038</v>
      </c>
      <c r="R11" s="218" t="e">
        <f t="shared" si="0"/>
        <v>#DIV/0!</v>
      </c>
    </row>
    <row r="12" spans="1:18" s="5" customFormat="1" x14ac:dyDescent="0.3">
      <c r="A12" s="423"/>
      <c r="B12" s="62" t="s">
        <v>171</v>
      </c>
      <c r="C12" s="62"/>
      <c r="D12" s="62"/>
      <c r="E12" s="223"/>
      <c r="F12" s="212">
        <v>26</v>
      </c>
      <c r="G12" s="223"/>
      <c r="H12" s="275">
        <v>10</v>
      </c>
      <c r="I12" s="223"/>
      <c r="J12" s="212">
        <v>25</v>
      </c>
      <c r="K12" s="223"/>
      <c r="L12" s="212">
        <v>308</v>
      </c>
      <c r="M12" s="214">
        <f t="shared" si="1"/>
        <v>0</v>
      </c>
      <c r="N12" s="214">
        <f t="shared" si="2"/>
        <v>369</v>
      </c>
      <c r="O12" s="215" t="e">
        <f t="shared" si="3"/>
        <v>#DIV/0!</v>
      </c>
      <c r="P12" s="216">
        <f t="shared" si="4"/>
        <v>0</v>
      </c>
      <c r="Q12" s="217">
        <f t="shared" si="4"/>
        <v>369</v>
      </c>
      <c r="R12" s="218" t="e">
        <f t="shared" si="0"/>
        <v>#DIV/0!</v>
      </c>
    </row>
    <row r="13" spans="1:18" s="5" customFormat="1" x14ac:dyDescent="0.3">
      <c r="A13" s="423"/>
      <c r="B13" s="62" t="s">
        <v>172</v>
      </c>
      <c r="C13" s="62"/>
      <c r="D13" s="62"/>
      <c r="E13" s="223"/>
      <c r="F13" s="212">
        <v>32</v>
      </c>
      <c r="G13" s="223"/>
      <c r="H13" s="275">
        <v>12</v>
      </c>
      <c r="I13" s="223"/>
      <c r="J13" s="212">
        <v>30</v>
      </c>
      <c r="K13" s="223"/>
      <c r="L13" s="212">
        <v>316</v>
      </c>
      <c r="M13" s="214">
        <f t="shared" si="1"/>
        <v>0</v>
      </c>
      <c r="N13" s="214">
        <f t="shared" si="2"/>
        <v>390</v>
      </c>
      <c r="O13" s="215" t="e">
        <f t="shared" si="3"/>
        <v>#DIV/0!</v>
      </c>
      <c r="P13" s="216">
        <f t="shared" si="4"/>
        <v>0</v>
      </c>
      <c r="Q13" s="217">
        <f t="shared" si="4"/>
        <v>390</v>
      </c>
      <c r="R13" s="218" t="e">
        <f t="shared" si="0"/>
        <v>#DIV/0!</v>
      </c>
    </row>
    <row r="14" spans="1:18" s="5" customFormat="1" x14ac:dyDescent="0.3">
      <c r="A14" s="423"/>
      <c r="B14" s="63" t="s">
        <v>173</v>
      </c>
      <c r="C14" s="63"/>
      <c r="D14" s="63"/>
      <c r="E14" s="223">
        <f>SUM(E10:E13)</f>
        <v>0</v>
      </c>
      <c r="F14" s="275">
        <f t="shared" ref="F14:L14" si="5">SUM(F10:F13)</f>
        <v>370</v>
      </c>
      <c r="G14" s="223">
        <f t="shared" si="5"/>
        <v>0</v>
      </c>
      <c r="H14" s="275">
        <f t="shared" si="5"/>
        <v>181</v>
      </c>
      <c r="I14" s="223">
        <f t="shared" si="5"/>
        <v>0</v>
      </c>
      <c r="J14" s="275">
        <f t="shared" si="5"/>
        <v>349</v>
      </c>
      <c r="K14" s="223">
        <f t="shared" si="5"/>
        <v>0</v>
      </c>
      <c r="L14" s="275">
        <f t="shared" si="5"/>
        <v>4441</v>
      </c>
      <c r="M14" s="214">
        <f t="shared" si="1"/>
        <v>0</v>
      </c>
      <c r="N14" s="214">
        <f t="shared" si="2"/>
        <v>5341</v>
      </c>
      <c r="O14" s="250" t="e">
        <f t="shared" si="3"/>
        <v>#DIV/0!</v>
      </c>
      <c r="P14" s="216">
        <f t="shared" si="4"/>
        <v>0</v>
      </c>
      <c r="Q14" s="217">
        <f t="shared" si="4"/>
        <v>5341</v>
      </c>
      <c r="R14" s="218" t="e">
        <f t="shared" si="0"/>
        <v>#DIV/0!</v>
      </c>
    </row>
    <row r="15" spans="1:18" s="5" customFormat="1" x14ac:dyDescent="0.3">
      <c r="A15" s="423"/>
      <c r="B15" s="268" t="s">
        <v>71</v>
      </c>
      <c r="C15" s="64"/>
      <c r="D15" s="64"/>
      <c r="E15" s="223"/>
      <c r="F15" s="212" t="s">
        <v>174</v>
      </c>
      <c r="G15" s="223"/>
      <c r="H15" s="275" t="s">
        <v>174</v>
      </c>
      <c r="I15" s="223"/>
      <c r="J15" s="212" t="s">
        <v>174</v>
      </c>
      <c r="K15" s="223"/>
      <c r="L15" s="212" t="s">
        <v>174</v>
      </c>
      <c r="M15" s="214">
        <f t="shared" si="1"/>
        <v>0</v>
      </c>
      <c r="N15" s="214">
        <f t="shared" si="2"/>
        <v>0</v>
      </c>
      <c r="O15" s="215" t="e">
        <f t="shared" si="3"/>
        <v>#DIV/0!</v>
      </c>
      <c r="P15" s="216">
        <f t="shared" si="4"/>
        <v>0</v>
      </c>
      <c r="Q15" s="217">
        <f t="shared" si="4"/>
        <v>0</v>
      </c>
      <c r="R15" s="218" t="e">
        <f t="shared" si="0"/>
        <v>#DIV/0!</v>
      </c>
    </row>
    <row r="16" spans="1:18" x14ac:dyDescent="0.3">
      <c r="A16" s="423"/>
      <c r="B16" s="269" t="s">
        <v>72</v>
      </c>
      <c r="C16" s="65"/>
      <c r="D16" s="65"/>
      <c r="E16" s="223"/>
      <c r="F16" s="212" t="s">
        <v>174</v>
      </c>
      <c r="G16" s="223"/>
      <c r="H16" s="275" t="s">
        <v>174</v>
      </c>
      <c r="I16" s="223"/>
      <c r="J16" s="212" t="s">
        <v>174</v>
      </c>
      <c r="K16" s="223"/>
      <c r="L16" s="212" t="s">
        <v>174</v>
      </c>
      <c r="M16" s="214">
        <f t="shared" si="1"/>
        <v>0</v>
      </c>
      <c r="N16" s="251">
        <f t="shared" ref="N16:R16" si="6">N15/N14</f>
        <v>0</v>
      </c>
      <c r="O16" s="252" t="e">
        <f t="shared" si="6"/>
        <v>#DIV/0!</v>
      </c>
      <c r="P16" s="253" t="e">
        <f t="shared" si="6"/>
        <v>#DIV/0!</v>
      </c>
      <c r="Q16" s="253">
        <f t="shared" si="6"/>
        <v>0</v>
      </c>
      <c r="R16" s="253" t="e">
        <f t="shared" si="6"/>
        <v>#DIV/0!</v>
      </c>
    </row>
    <row r="17" spans="1:18" ht="15" customHeight="1" x14ac:dyDescent="0.3">
      <c r="A17" s="423" t="s">
        <v>175</v>
      </c>
      <c r="B17" s="66" t="s">
        <v>176</v>
      </c>
      <c r="C17" s="66"/>
      <c r="D17" s="66"/>
      <c r="E17" s="223"/>
      <c r="F17" s="212">
        <v>9894</v>
      </c>
      <c r="G17" s="223"/>
      <c r="H17" s="275">
        <v>1166</v>
      </c>
      <c r="I17" s="223"/>
      <c r="J17" s="212">
        <v>897</v>
      </c>
      <c r="K17" s="223"/>
      <c r="L17" s="212">
        <v>8015</v>
      </c>
      <c r="M17" s="214">
        <f t="shared" si="1"/>
        <v>0</v>
      </c>
      <c r="N17" s="214">
        <f t="shared" si="2"/>
        <v>19972</v>
      </c>
      <c r="O17" s="215" t="e">
        <f t="shared" si="3"/>
        <v>#DIV/0!</v>
      </c>
      <c r="P17" s="216">
        <f t="shared" si="4"/>
        <v>0</v>
      </c>
      <c r="Q17" s="217">
        <f t="shared" si="4"/>
        <v>19972</v>
      </c>
      <c r="R17" s="218" t="e">
        <f t="shared" ref="R17:R22" si="7">Q17/P17</f>
        <v>#DIV/0!</v>
      </c>
    </row>
    <row r="18" spans="1:18" x14ac:dyDescent="0.3">
      <c r="A18" s="423"/>
      <c r="B18" s="66" t="s">
        <v>177</v>
      </c>
      <c r="C18" s="66"/>
      <c r="D18" s="66"/>
      <c r="E18" s="223"/>
      <c r="F18" s="212">
        <v>7773</v>
      </c>
      <c r="G18" s="223"/>
      <c r="H18" s="275">
        <v>917</v>
      </c>
      <c r="I18" s="223"/>
      <c r="J18" s="212">
        <v>703</v>
      </c>
      <c r="K18" s="223"/>
      <c r="L18" s="212">
        <v>6297</v>
      </c>
      <c r="M18" s="214">
        <f t="shared" si="1"/>
        <v>0</v>
      </c>
      <c r="N18" s="214">
        <f t="shared" si="2"/>
        <v>15690</v>
      </c>
      <c r="O18" s="215" t="e">
        <f t="shared" si="3"/>
        <v>#DIV/0!</v>
      </c>
      <c r="P18" s="216">
        <f t="shared" si="4"/>
        <v>0</v>
      </c>
      <c r="Q18" s="217">
        <f t="shared" si="4"/>
        <v>15690</v>
      </c>
      <c r="R18" s="218" t="e">
        <f t="shared" si="7"/>
        <v>#DIV/0!</v>
      </c>
    </row>
    <row r="19" spans="1:18" x14ac:dyDescent="0.3">
      <c r="A19" s="423"/>
      <c r="B19" s="66" t="s">
        <v>178</v>
      </c>
      <c r="C19" s="66"/>
      <c r="D19" s="66"/>
      <c r="E19" s="223"/>
      <c r="F19" s="212">
        <v>1380</v>
      </c>
      <c r="G19" s="223"/>
      <c r="H19" s="275">
        <v>163</v>
      </c>
      <c r="I19" s="223"/>
      <c r="J19" s="212">
        <v>125</v>
      </c>
      <c r="K19" s="223"/>
      <c r="L19" s="212">
        <v>1119</v>
      </c>
      <c r="M19" s="214">
        <f t="shared" si="1"/>
        <v>0</v>
      </c>
      <c r="N19" s="214">
        <f t="shared" si="2"/>
        <v>2787</v>
      </c>
      <c r="O19" s="215" t="e">
        <f t="shared" si="3"/>
        <v>#DIV/0!</v>
      </c>
      <c r="P19" s="216">
        <f t="shared" si="4"/>
        <v>0</v>
      </c>
      <c r="Q19" s="217">
        <f t="shared" si="4"/>
        <v>2787</v>
      </c>
      <c r="R19" s="218" t="e">
        <f t="shared" si="7"/>
        <v>#DIV/0!</v>
      </c>
    </row>
    <row r="20" spans="1:18" x14ac:dyDescent="0.3">
      <c r="A20" s="423"/>
      <c r="B20" s="66" t="s">
        <v>179</v>
      </c>
      <c r="C20" s="66"/>
      <c r="D20" s="66"/>
      <c r="E20" s="223"/>
      <c r="F20" s="212">
        <v>1496</v>
      </c>
      <c r="G20" s="223"/>
      <c r="H20" s="275">
        <v>176</v>
      </c>
      <c r="I20" s="223"/>
      <c r="J20" s="212">
        <v>134</v>
      </c>
      <c r="K20" s="223"/>
      <c r="L20" s="212">
        <v>1212</v>
      </c>
      <c r="M20" s="214">
        <f t="shared" si="1"/>
        <v>0</v>
      </c>
      <c r="N20" s="214">
        <f t="shared" si="2"/>
        <v>3018</v>
      </c>
      <c r="O20" s="215" t="e">
        <f t="shared" si="3"/>
        <v>#DIV/0!</v>
      </c>
      <c r="P20" s="216">
        <f t="shared" si="4"/>
        <v>0</v>
      </c>
      <c r="Q20" s="217">
        <f t="shared" si="4"/>
        <v>3018</v>
      </c>
      <c r="R20" s="218" t="e">
        <f t="shared" si="7"/>
        <v>#DIV/0!</v>
      </c>
    </row>
    <row r="21" spans="1:18" x14ac:dyDescent="0.3">
      <c r="A21" s="423"/>
      <c r="B21" s="67" t="s">
        <v>180</v>
      </c>
      <c r="C21" s="67"/>
      <c r="D21" s="67"/>
      <c r="E21" s="223">
        <f>SUM(E17:E20)</f>
        <v>0</v>
      </c>
      <c r="F21" s="275">
        <f t="shared" ref="F21:L21" si="8">SUM(F17:F20)</f>
        <v>20543</v>
      </c>
      <c r="G21" s="223">
        <f t="shared" si="8"/>
        <v>0</v>
      </c>
      <c r="H21" s="275">
        <f t="shared" si="8"/>
        <v>2422</v>
      </c>
      <c r="I21" s="223">
        <f t="shared" si="8"/>
        <v>0</v>
      </c>
      <c r="J21" s="275">
        <f t="shared" si="8"/>
        <v>1859</v>
      </c>
      <c r="K21" s="223">
        <f t="shared" si="8"/>
        <v>0</v>
      </c>
      <c r="L21" s="275">
        <f t="shared" si="8"/>
        <v>16643</v>
      </c>
      <c r="M21" s="249">
        <f>SUM(M17:M20)</f>
        <v>0</v>
      </c>
      <c r="N21" s="249">
        <f>SUM(N17:N20)</f>
        <v>41467</v>
      </c>
      <c r="O21" s="250" t="e">
        <f t="shared" si="3"/>
        <v>#DIV/0!</v>
      </c>
      <c r="P21" s="216">
        <f t="shared" si="4"/>
        <v>0</v>
      </c>
      <c r="Q21" s="217">
        <f t="shared" si="4"/>
        <v>41467</v>
      </c>
      <c r="R21" s="218" t="e">
        <f t="shared" si="7"/>
        <v>#DIV/0!</v>
      </c>
    </row>
    <row r="22" spans="1:18" x14ac:dyDescent="0.3">
      <c r="A22" s="423"/>
      <c r="B22" s="269" t="s">
        <v>71</v>
      </c>
      <c r="C22" s="265"/>
      <c r="D22" s="265"/>
      <c r="E22" s="223"/>
      <c r="F22" s="212" t="s">
        <v>181</v>
      </c>
      <c r="G22" s="223"/>
      <c r="H22" s="275" t="s">
        <v>181</v>
      </c>
      <c r="I22" s="223"/>
      <c r="J22" s="212" t="s">
        <v>181</v>
      </c>
      <c r="K22" s="223"/>
      <c r="L22" s="212" t="s">
        <v>181</v>
      </c>
      <c r="M22" s="260">
        <f>SUM(E22,G22,I22,K22)</f>
        <v>0</v>
      </c>
      <c r="N22" s="260">
        <f t="shared" si="2"/>
        <v>0</v>
      </c>
      <c r="O22" s="261" t="e">
        <f t="shared" si="3"/>
        <v>#DIV/0!</v>
      </c>
      <c r="P22" s="262">
        <f t="shared" si="4"/>
        <v>0</v>
      </c>
      <c r="Q22" s="260">
        <f t="shared" si="4"/>
        <v>0</v>
      </c>
      <c r="R22" s="263" t="e">
        <f t="shared" si="7"/>
        <v>#DIV/0!</v>
      </c>
    </row>
    <row r="23" spans="1:18" x14ac:dyDescent="0.3">
      <c r="A23" s="423"/>
      <c r="B23" s="269" t="s">
        <v>72</v>
      </c>
      <c r="C23" s="265"/>
      <c r="D23" s="265"/>
      <c r="E23" s="223"/>
      <c r="F23" s="212" t="s">
        <v>181</v>
      </c>
      <c r="G23" s="223"/>
      <c r="H23" s="275" t="s">
        <v>181</v>
      </c>
      <c r="I23" s="223"/>
      <c r="J23" s="212" t="s">
        <v>181</v>
      </c>
      <c r="K23" s="223"/>
      <c r="L23" s="212" t="s">
        <v>181</v>
      </c>
      <c r="M23" s="264" t="e">
        <f>M22/M21</f>
        <v>#DIV/0!</v>
      </c>
      <c r="N23" s="266">
        <f>N22/N21</f>
        <v>0</v>
      </c>
      <c r="O23" s="259"/>
      <c r="P23" s="267" t="e">
        <f>P22/P21</f>
        <v>#DIV/0!</v>
      </c>
      <c r="Q23" s="267">
        <f>Q22/Q21</f>
        <v>0</v>
      </c>
      <c r="R23" s="267" t="e">
        <f>R22/R21</f>
        <v>#DIV/0!</v>
      </c>
    </row>
    <row r="24" spans="1:18" s="4" customFormat="1" x14ac:dyDescent="0.25">
      <c r="A24" s="60" t="s">
        <v>182</v>
      </c>
      <c r="B24" s="61"/>
      <c r="C24" s="61"/>
      <c r="D24" s="61"/>
      <c r="E24" s="219"/>
      <c r="F24" s="219"/>
      <c r="G24" s="219"/>
      <c r="H24" s="219"/>
      <c r="I24" s="219"/>
      <c r="J24" s="219"/>
      <c r="K24" s="219"/>
      <c r="L24" s="219"/>
      <c r="M24" s="219"/>
      <c r="N24" s="219"/>
      <c r="O24" s="219"/>
      <c r="P24" s="220"/>
      <c r="Q24" s="219"/>
      <c r="R24" s="221"/>
    </row>
    <row r="25" spans="1:18" ht="12.75" customHeight="1" x14ac:dyDescent="0.3">
      <c r="A25" s="423" t="s">
        <v>183</v>
      </c>
      <c r="B25" s="66" t="s">
        <v>40</v>
      </c>
      <c r="C25" s="66"/>
      <c r="D25" s="66"/>
      <c r="E25" s="256"/>
      <c r="F25" s="212">
        <v>7.17</v>
      </c>
      <c r="G25" s="256"/>
      <c r="H25" s="277">
        <v>8338.82</v>
      </c>
      <c r="I25" s="256"/>
      <c r="J25" s="212">
        <v>24519.599999999999</v>
      </c>
      <c r="K25" s="256"/>
      <c r="L25" s="212">
        <v>2068.5500000000002</v>
      </c>
      <c r="M25" s="214">
        <f t="shared" ref="M25:N30" si="9">SUM(E25,G25,I25,K25)</f>
        <v>0</v>
      </c>
      <c r="N25" s="214">
        <f t="shared" si="9"/>
        <v>34934.14</v>
      </c>
      <c r="O25" s="215" t="e">
        <f t="shared" ref="O25:O33" si="10">N25/M25</f>
        <v>#DIV/0!</v>
      </c>
      <c r="P25" s="216">
        <f>M25</f>
        <v>0</v>
      </c>
      <c r="Q25" s="217">
        <f t="shared" si="4"/>
        <v>34934.14</v>
      </c>
      <c r="R25" s="218" t="e">
        <f t="shared" ref="R25:R30" si="11">Q25/P25</f>
        <v>#DIV/0!</v>
      </c>
    </row>
    <row r="26" spans="1:18" x14ac:dyDescent="0.3">
      <c r="A26" s="423"/>
      <c r="B26" s="66" t="s">
        <v>41</v>
      </c>
      <c r="C26" s="66"/>
      <c r="D26" s="66"/>
      <c r="E26" s="256"/>
      <c r="F26" s="212">
        <v>11596.42</v>
      </c>
      <c r="G26" s="256"/>
      <c r="H26" s="277">
        <v>363.75</v>
      </c>
      <c r="I26" s="256"/>
      <c r="J26" s="212">
        <v>789.2</v>
      </c>
      <c r="K26" s="256"/>
      <c r="L26" s="212">
        <v>23321.42</v>
      </c>
      <c r="M26" s="214">
        <f t="shared" si="9"/>
        <v>0</v>
      </c>
      <c r="N26" s="214">
        <f t="shared" si="9"/>
        <v>36070.79</v>
      </c>
      <c r="O26" s="215" t="e">
        <f t="shared" si="10"/>
        <v>#DIV/0!</v>
      </c>
      <c r="P26" s="216">
        <f t="shared" ref="P26:Q33" si="12">M26</f>
        <v>0</v>
      </c>
      <c r="Q26" s="217">
        <f t="shared" si="4"/>
        <v>36070.79</v>
      </c>
      <c r="R26" s="218" t="e">
        <f t="shared" si="11"/>
        <v>#DIV/0!</v>
      </c>
    </row>
    <row r="27" spans="1:18" x14ac:dyDescent="0.3">
      <c r="A27" s="423"/>
      <c r="B27" s="66" t="s">
        <v>91</v>
      </c>
      <c r="C27" s="66"/>
      <c r="D27" s="66"/>
      <c r="E27" s="256"/>
      <c r="F27" s="212">
        <v>0</v>
      </c>
      <c r="G27" s="256"/>
      <c r="H27" s="277">
        <v>0</v>
      </c>
      <c r="I27" s="256"/>
      <c r="J27" s="212">
        <v>0</v>
      </c>
      <c r="K27" s="256"/>
      <c r="L27" s="212">
        <v>106.36</v>
      </c>
      <c r="M27" s="214">
        <f t="shared" si="9"/>
        <v>0</v>
      </c>
      <c r="N27" s="214">
        <f t="shared" si="9"/>
        <v>106.36</v>
      </c>
      <c r="O27" s="215" t="e">
        <f t="shared" si="10"/>
        <v>#DIV/0!</v>
      </c>
      <c r="P27" s="216">
        <f t="shared" si="12"/>
        <v>0</v>
      </c>
      <c r="Q27" s="217">
        <f t="shared" si="12"/>
        <v>106.36</v>
      </c>
      <c r="R27" s="218" t="e">
        <f t="shared" si="11"/>
        <v>#DIV/0!</v>
      </c>
    </row>
    <row r="28" spans="1:18" x14ac:dyDescent="0.3">
      <c r="A28" s="423"/>
      <c r="B28" s="66" t="s">
        <v>43</v>
      </c>
      <c r="C28" s="66"/>
      <c r="D28" s="66"/>
      <c r="E28" s="256"/>
      <c r="F28" s="212">
        <v>1179.2</v>
      </c>
      <c r="G28" s="256"/>
      <c r="H28" s="277">
        <v>1377.4</v>
      </c>
      <c r="I28" s="256"/>
      <c r="J28" s="212">
        <v>2455.41</v>
      </c>
      <c r="K28" s="256"/>
      <c r="L28" s="212">
        <v>16678.53</v>
      </c>
      <c r="M28" s="214">
        <f t="shared" si="9"/>
        <v>0</v>
      </c>
      <c r="N28" s="214">
        <f t="shared" si="9"/>
        <v>21690.54</v>
      </c>
      <c r="O28" s="215" t="e">
        <f t="shared" si="10"/>
        <v>#DIV/0!</v>
      </c>
      <c r="P28" s="216">
        <f t="shared" si="12"/>
        <v>0</v>
      </c>
      <c r="Q28" s="217">
        <f t="shared" si="12"/>
        <v>21690.54</v>
      </c>
      <c r="R28" s="218" t="e">
        <f t="shared" si="11"/>
        <v>#DIV/0!</v>
      </c>
    </row>
    <row r="29" spans="1:18" x14ac:dyDescent="0.3">
      <c r="A29" s="423"/>
      <c r="B29" s="66" t="s">
        <v>44</v>
      </c>
      <c r="C29" s="66"/>
      <c r="D29" s="66"/>
      <c r="E29" s="256"/>
      <c r="F29" s="212">
        <v>89.45</v>
      </c>
      <c r="G29" s="256"/>
      <c r="H29" s="277">
        <v>108.27</v>
      </c>
      <c r="I29" s="256"/>
      <c r="J29" s="212">
        <v>377.18</v>
      </c>
      <c r="K29" s="256"/>
      <c r="L29" s="212">
        <v>175.72</v>
      </c>
      <c r="M29" s="214">
        <f t="shared" si="9"/>
        <v>0</v>
      </c>
      <c r="N29" s="214">
        <f t="shared" si="9"/>
        <v>750.62</v>
      </c>
      <c r="O29" s="215" t="e">
        <f t="shared" si="10"/>
        <v>#DIV/0!</v>
      </c>
      <c r="P29" s="216">
        <f t="shared" si="12"/>
        <v>0</v>
      </c>
      <c r="Q29" s="217">
        <f t="shared" si="12"/>
        <v>750.62</v>
      </c>
      <c r="R29" s="218" t="e">
        <f t="shared" si="11"/>
        <v>#DIV/0!</v>
      </c>
    </row>
    <row r="30" spans="1:18" x14ac:dyDescent="0.3">
      <c r="A30" s="423"/>
      <c r="B30" s="66" t="s">
        <v>45</v>
      </c>
      <c r="C30" s="66"/>
      <c r="D30" s="66"/>
      <c r="E30" s="256"/>
      <c r="F30" s="212">
        <v>2537.7600000000002</v>
      </c>
      <c r="G30" s="256"/>
      <c r="H30" s="277">
        <v>115.77</v>
      </c>
      <c r="I30" s="256"/>
      <c r="J30" s="212">
        <v>3064.62</v>
      </c>
      <c r="K30" s="256"/>
      <c r="L30" s="212">
        <v>4500.43</v>
      </c>
      <c r="M30" s="214">
        <f t="shared" si="9"/>
        <v>0</v>
      </c>
      <c r="N30" s="214">
        <f t="shared" si="9"/>
        <v>10218.58</v>
      </c>
      <c r="O30" s="215" t="e">
        <f t="shared" si="10"/>
        <v>#DIV/0!</v>
      </c>
      <c r="P30" s="216">
        <f t="shared" si="12"/>
        <v>0</v>
      </c>
      <c r="Q30" s="217">
        <f t="shared" si="12"/>
        <v>10218.58</v>
      </c>
      <c r="R30" s="218" t="e">
        <f t="shared" si="11"/>
        <v>#DIV/0!</v>
      </c>
    </row>
    <row r="31" spans="1:18" ht="37.5" customHeight="1" x14ac:dyDescent="0.3">
      <c r="A31" s="423"/>
      <c r="B31" s="68" t="s">
        <v>184</v>
      </c>
      <c r="C31" s="68"/>
      <c r="D31" s="68"/>
      <c r="E31" s="213">
        <f>SUM(E25:E30)</f>
        <v>0</v>
      </c>
      <c r="F31" s="213">
        <f>SUM(F25:F30)</f>
        <v>15410.000000000002</v>
      </c>
      <c r="G31" s="213">
        <f t="shared" ref="G31:L31" si="13">SUM(G25:G30)</f>
        <v>0</v>
      </c>
      <c r="H31" s="213">
        <f t="shared" si="13"/>
        <v>10304.01</v>
      </c>
      <c r="I31" s="213">
        <f t="shared" si="13"/>
        <v>0</v>
      </c>
      <c r="J31" s="213">
        <f t="shared" si="13"/>
        <v>31206.01</v>
      </c>
      <c r="K31" s="213">
        <f t="shared" si="13"/>
        <v>0</v>
      </c>
      <c r="L31" s="213">
        <f t="shared" si="13"/>
        <v>46851.01</v>
      </c>
      <c r="M31" s="256">
        <f>SUM(M25:M30)</f>
        <v>0</v>
      </c>
      <c r="N31" s="256">
        <f>SUM(N25:N30)</f>
        <v>103771.02999999998</v>
      </c>
      <c r="O31" s="215" t="e">
        <f t="shared" si="10"/>
        <v>#DIV/0!</v>
      </c>
      <c r="P31" s="216">
        <f t="shared" si="12"/>
        <v>0</v>
      </c>
      <c r="Q31" s="217">
        <f t="shared" si="12"/>
        <v>103771.02999999998</v>
      </c>
      <c r="R31" s="218" t="e">
        <f>Q31/P31</f>
        <v>#DIV/0!</v>
      </c>
    </row>
    <row r="32" spans="1:18" s="4" customFormat="1" x14ac:dyDescent="0.25">
      <c r="A32" s="60" t="s">
        <v>185</v>
      </c>
      <c r="B32" s="61"/>
      <c r="C32" s="61"/>
      <c r="D32" s="61"/>
      <c r="E32" s="219"/>
      <c r="F32" s="219"/>
      <c r="G32" s="219"/>
      <c r="H32" s="219"/>
      <c r="I32" s="219"/>
      <c r="J32" s="219"/>
      <c r="K32" s="219"/>
      <c r="L32" s="219"/>
      <c r="M32" s="219"/>
      <c r="N32" s="219"/>
      <c r="O32" s="219"/>
      <c r="P32" s="222"/>
      <c r="Q32" s="222"/>
      <c r="R32" s="221"/>
    </row>
    <row r="33" spans="1:18" x14ac:dyDescent="0.3">
      <c r="A33" s="434" t="s">
        <v>186</v>
      </c>
      <c r="B33" s="434"/>
      <c r="C33" s="196"/>
      <c r="D33" s="196"/>
      <c r="E33" s="223"/>
      <c r="F33" s="212">
        <v>15410</v>
      </c>
      <c r="G33" s="223"/>
      <c r="H33" s="277">
        <v>10304</v>
      </c>
      <c r="I33" s="223"/>
      <c r="J33" s="212">
        <v>31206</v>
      </c>
      <c r="K33" s="223"/>
      <c r="L33" s="212">
        <v>46851</v>
      </c>
      <c r="M33" s="214">
        <f>SUM(E33,G33,I33,K33)</f>
        <v>0</v>
      </c>
      <c r="N33" s="214">
        <f>SUM(F33,H33,J33,L33)</f>
        <v>103771</v>
      </c>
      <c r="O33" s="215" t="e">
        <f t="shared" si="10"/>
        <v>#DIV/0!</v>
      </c>
      <c r="P33" s="216">
        <f t="shared" si="12"/>
        <v>0</v>
      </c>
      <c r="Q33" s="217">
        <f t="shared" si="12"/>
        <v>103771</v>
      </c>
      <c r="R33" s="218" t="e">
        <f>Q33/P33</f>
        <v>#DIV/0!</v>
      </c>
    </row>
    <row r="34" spans="1:18" s="4" customFormat="1" x14ac:dyDescent="0.25">
      <c r="A34" s="71" t="s">
        <v>187</v>
      </c>
      <c r="B34" s="72"/>
      <c r="C34" s="72"/>
      <c r="D34" s="72"/>
      <c r="E34" s="224"/>
      <c r="F34" s="224"/>
      <c r="G34" s="224"/>
      <c r="H34" s="224"/>
      <c r="I34" s="224"/>
      <c r="J34" s="224"/>
      <c r="K34" s="224"/>
      <c r="L34" s="224"/>
      <c r="M34" s="224"/>
      <c r="N34" s="224"/>
      <c r="O34" s="224"/>
      <c r="P34" s="225"/>
      <c r="Q34" s="225"/>
      <c r="R34" s="226"/>
    </row>
    <row r="35" spans="1:18" x14ac:dyDescent="0.3">
      <c r="A35" s="429" t="s">
        <v>188</v>
      </c>
      <c r="B35" s="429"/>
      <c r="C35" s="199"/>
      <c r="D35" s="199"/>
      <c r="E35" s="223"/>
      <c r="F35" s="212">
        <v>102</v>
      </c>
      <c r="G35" s="223"/>
      <c r="H35" s="277">
        <v>70</v>
      </c>
      <c r="I35" s="223"/>
      <c r="J35" s="212">
        <v>75</v>
      </c>
      <c r="K35" s="223"/>
      <c r="L35" s="212">
        <v>123</v>
      </c>
      <c r="M35" s="214">
        <f>SUM(E35,G35,I35,K35)</f>
        <v>0</v>
      </c>
      <c r="N35" s="214">
        <f>SUM(F35,H35,J35,L35)</f>
        <v>370</v>
      </c>
      <c r="O35" s="223" t="e">
        <f>N35/M35</f>
        <v>#DIV/0!</v>
      </c>
      <c r="P35" s="227">
        <f>M35</f>
        <v>0</v>
      </c>
      <c r="Q35" s="227">
        <f>N35</f>
        <v>370</v>
      </c>
      <c r="R35" s="228" t="e">
        <f>Q35/P35</f>
        <v>#DIV/0!</v>
      </c>
    </row>
    <row r="36" spans="1:18" s="4" customFormat="1" x14ac:dyDescent="0.25">
      <c r="A36" s="71" t="s">
        <v>189</v>
      </c>
      <c r="B36" s="72"/>
      <c r="C36" s="72"/>
      <c r="D36" s="72"/>
      <c r="E36" s="224"/>
      <c r="F36" s="224"/>
      <c r="G36" s="225"/>
      <c r="H36" s="225"/>
      <c r="I36" s="225"/>
      <c r="J36" s="225"/>
      <c r="K36" s="225"/>
      <c r="L36" s="225"/>
      <c r="M36" s="225"/>
      <c r="N36" s="225"/>
      <c r="O36" s="224"/>
      <c r="P36" s="225"/>
      <c r="Q36" s="225"/>
      <c r="R36" s="226"/>
    </row>
    <row r="37" spans="1:18" ht="12.75" customHeight="1" x14ac:dyDescent="0.3">
      <c r="A37" s="423" t="s">
        <v>190</v>
      </c>
      <c r="B37" s="73" t="s">
        <v>191</v>
      </c>
      <c r="C37" s="73"/>
      <c r="D37" s="73"/>
      <c r="E37" s="229"/>
      <c r="F37" s="229"/>
      <c r="G37" s="229"/>
      <c r="H37" s="229"/>
      <c r="I37" s="229"/>
      <c r="J37" s="229"/>
      <c r="K37" s="229"/>
      <c r="L37" s="229"/>
      <c r="M37" s="229"/>
      <c r="N37" s="229"/>
      <c r="O37" s="257"/>
      <c r="P37" s="229"/>
      <c r="Q37" s="229"/>
      <c r="R37" s="230"/>
    </row>
    <row r="38" spans="1:18" x14ac:dyDescent="0.3">
      <c r="A38" s="423"/>
      <c r="B38" s="74" t="s">
        <v>192</v>
      </c>
      <c r="C38" s="74"/>
      <c r="D38" s="74"/>
      <c r="E38" s="223">
        <v>2000</v>
      </c>
      <c r="F38" s="212">
        <v>14398</v>
      </c>
      <c r="G38" s="223">
        <v>16000</v>
      </c>
      <c r="H38" s="277">
        <v>10304</v>
      </c>
      <c r="I38" s="223">
        <v>15000</v>
      </c>
      <c r="J38" s="212">
        <v>31206</v>
      </c>
      <c r="K38" s="223">
        <v>17000</v>
      </c>
      <c r="L38" s="212">
        <v>28499</v>
      </c>
      <c r="M38" s="214">
        <f t="shared" ref="M38:N76" si="14">SUM(E38,G38,I38,K38)</f>
        <v>50000</v>
      </c>
      <c r="N38" s="214">
        <f>SUM(F38,H38,J38,L38)</f>
        <v>84407</v>
      </c>
      <c r="O38" s="215">
        <f>N38/M38</f>
        <v>1.68814</v>
      </c>
      <c r="P38" s="216">
        <f t="shared" ref="P38:Q55" si="15">M38</f>
        <v>50000</v>
      </c>
      <c r="Q38" s="217">
        <f>N38</f>
        <v>84407</v>
      </c>
      <c r="R38" s="218">
        <f>Q38/P38</f>
        <v>1.68814</v>
      </c>
    </row>
    <row r="39" spans="1:18" x14ac:dyDescent="0.3">
      <c r="A39" s="423"/>
      <c r="B39" s="74" t="s">
        <v>193</v>
      </c>
      <c r="C39" s="74"/>
      <c r="D39" s="74"/>
      <c r="E39" s="223"/>
      <c r="F39" s="212">
        <v>0</v>
      </c>
      <c r="G39" s="223"/>
      <c r="H39" s="309">
        <v>0</v>
      </c>
      <c r="I39" s="223"/>
      <c r="J39" s="212">
        <v>0</v>
      </c>
      <c r="K39" s="223"/>
      <c r="L39" s="212">
        <v>0</v>
      </c>
      <c r="M39" s="214">
        <f t="shared" si="14"/>
        <v>0</v>
      </c>
      <c r="N39" s="214">
        <f>SUM(F39,H39,J39,L39)</f>
        <v>0</v>
      </c>
      <c r="O39" s="215" t="e">
        <f t="shared" ref="O39:O72" si="16">N39/M39</f>
        <v>#DIV/0!</v>
      </c>
      <c r="P39" s="216">
        <f t="shared" si="15"/>
        <v>0</v>
      </c>
      <c r="Q39" s="217">
        <f t="shared" si="15"/>
        <v>0</v>
      </c>
      <c r="R39" s="218" t="e">
        <f t="shared" ref="R39:R65" si="17">Q39/P39</f>
        <v>#DIV/0!</v>
      </c>
    </row>
    <row r="40" spans="1:18" x14ac:dyDescent="0.3">
      <c r="A40" s="423"/>
      <c r="B40" s="75" t="s">
        <v>194</v>
      </c>
      <c r="C40" s="75"/>
      <c r="D40" s="75"/>
      <c r="E40" s="223"/>
      <c r="F40" s="212">
        <v>0</v>
      </c>
      <c r="G40" s="223"/>
      <c r="H40" s="309">
        <v>0</v>
      </c>
      <c r="I40" s="223"/>
      <c r="J40" s="212">
        <v>0</v>
      </c>
      <c r="K40" s="223"/>
      <c r="L40" s="212">
        <v>0</v>
      </c>
      <c r="M40" s="214">
        <f t="shared" si="14"/>
        <v>0</v>
      </c>
      <c r="N40" s="214">
        <f t="shared" si="14"/>
        <v>0</v>
      </c>
      <c r="O40" s="215" t="e">
        <f t="shared" si="16"/>
        <v>#DIV/0!</v>
      </c>
      <c r="P40" s="216">
        <f t="shared" si="15"/>
        <v>0</v>
      </c>
      <c r="Q40" s="217">
        <f t="shared" si="15"/>
        <v>0</v>
      </c>
      <c r="R40" s="218" t="e">
        <f t="shared" si="17"/>
        <v>#DIV/0!</v>
      </c>
    </row>
    <row r="41" spans="1:18" x14ac:dyDescent="0.3">
      <c r="A41" s="423"/>
      <c r="B41" s="74" t="s">
        <v>195</v>
      </c>
      <c r="C41" s="74"/>
      <c r="D41" s="74"/>
      <c r="E41" s="223"/>
      <c r="F41" s="212">
        <v>0</v>
      </c>
      <c r="G41" s="223"/>
      <c r="H41" s="309">
        <v>0</v>
      </c>
      <c r="I41" s="223"/>
      <c r="J41" s="212">
        <v>0</v>
      </c>
      <c r="K41" s="223"/>
      <c r="L41" s="212">
        <v>0</v>
      </c>
      <c r="M41" s="214">
        <f t="shared" si="14"/>
        <v>0</v>
      </c>
      <c r="N41" s="214">
        <f t="shared" si="14"/>
        <v>0</v>
      </c>
      <c r="O41" s="215" t="e">
        <f t="shared" si="16"/>
        <v>#DIV/0!</v>
      </c>
      <c r="P41" s="216">
        <f t="shared" si="15"/>
        <v>0</v>
      </c>
      <c r="Q41" s="217">
        <f t="shared" si="15"/>
        <v>0</v>
      </c>
      <c r="R41" s="218" t="e">
        <f t="shared" si="17"/>
        <v>#DIV/0!</v>
      </c>
    </row>
    <row r="42" spans="1:18" x14ac:dyDescent="0.3">
      <c r="A42" s="423"/>
      <c r="B42" s="74" t="s">
        <v>196</v>
      </c>
      <c r="C42" s="74"/>
      <c r="D42" s="74"/>
      <c r="E42" s="223"/>
      <c r="F42" s="212">
        <v>0</v>
      </c>
      <c r="G42" s="223"/>
      <c r="H42" s="309">
        <v>0</v>
      </c>
      <c r="I42" s="223"/>
      <c r="J42" s="212">
        <v>0</v>
      </c>
      <c r="K42" s="223"/>
      <c r="L42" s="212">
        <v>18352</v>
      </c>
      <c r="M42" s="214">
        <f t="shared" si="14"/>
        <v>0</v>
      </c>
      <c r="N42" s="214">
        <f t="shared" si="14"/>
        <v>18352</v>
      </c>
      <c r="O42" s="215" t="e">
        <f t="shared" si="16"/>
        <v>#DIV/0!</v>
      </c>
      <c r="P42" s="216">
        <f t="shared" si="15"/>
        <v>0</v>
      </c>
      <c r="Q42" s="217">
        <f t="shared" si="15"/>
        <v>18352</v>
      </c>
      <c r="R42" s="218" t="e">
        <f t="shared" si="17"/>
        <v>#DIV/0!</v>
      </c>
    </row>
    <row r="43" spans="1:18" x14ac:dyDescent="0.3">
      <c r="A43" s="423"/>
      <c r="B43" s="74" t="s">
        <v>193</v>
      </c>
      <c r="C43" s="74"/>
      <c r="D43" s="74"/>
      <c r="E43" s="223"/>
      <c r="F43" s="212">
        <v>0</v>
      </c>
      <c r="G43" s="223"/>
      <c r="H43" s="309">
        <v>0</v>
      </c>
      <c r="I43" s="223"/>
      <c r="J43" s="212">
        <v>0</v>
      </c>
      <c r="K43" s="223"/>
      <c r="L43" s="212">
        <v>0</v>
      </c>
      <c r="M43" s="214">
        <f t="shared" si="14"/>
        <v>0</v>
      </c>
      <c r="N43" s="214">
        <f t="shared" si="14"/>
        <v>0</v>
      </c>
      <c r="O43" s="215" t="e">
        <f t="shared" si="16"/>
        <v>#DIV/0!</v>
      </c>
      <c r="P43" s="216">
        <f t="shared" si="15"/>
        <v>0</v>
      </c>
      <c r="Q43" s="217">
        <f t="shared" si="15"/>
        <v>0</v>
      </c>
      <c r="R43" s="218" t="e">
        <f t="shared" si="17"/>
        <v>#DIV/0!</v>
      </c>
    </row>
    <row r="44" spans="1:18" x14ac:dyDescent="0.3">
      <c r="A44" s="423"/>
      <c r="B44" s="76" t="s">
        <v>197</v>
      </c>
      <c r="C44" s="76"/>
      <c r="D44" s="76"/>
      <c r="E44" s="223">
        <f>SUM(E38+E41+E42)</f>
        <v>2000</v>
      </c>
      <c r="F44" s="275">
        <f t="shared" ref="F44:L44" si="18">SUM(F38+F41+F42)</f>
        <v>14398</v>
      </c>
      <c r="G44" s="223">
        <f t="shared" si="18"/>
        <v>16000</v>
      </c>
      <c r="H44" s="275">
        <f t="shared" si="18"/>
        <v>10304</v>
      </c>
      <c r="I44" s="223">
        <f t="shared" si="18"/>
        <v>15000</v>
      </c>
      <c r="J44" s="275">
        <f>SUM(J38+J41+J42)</f>
        <v>31206</v>
      </c>
      <c r="K44" s="223">
        <f t="shared" si="18"/>
        <v>17000</v>
      </c>
      <c r="L44" s="275">
        <f t="shared" si="18"/>
        <v>46851</v>
      </c>
      <c r="M44" s="214">
        <f t="shared" si="14"/>
        <v>50000</v>
      </c>
      <c r="N44" s="214">
        <f t="shared" si="14"/>
        <v>102759</v>
      </c>
      <c r="O44" s="215">
        <f t="shared" si="16"/>
        <v>2.05518</v>
      </c>
      <c r="P44" s="227">
        <f>M44</f>
        <v>50000</v>
      </c>
      <c r="Q44" s="227">
        <f>N44</f>
        <v>102759</v>
      </c>
      <c r="R44" s="228">
        <f>Q44/P44</f>
        <v>2.05518</v>
      </c>
    </row>
    <row r="45" spans="1:18" x14ac:dyDescent="0.3">
      <c r="A45" s="423"/>
      <c r="B45" s="74" t="s">
        <v>198</v>
      </c>
      <c r="C45" s="74"/>
      <c r="D45" s="74"/>
      <c r="E45" s="223"/>
      <c r="F45" s="212">
        <v>0</v>
      </c>
      <c r="G45" s="223"/>
      <c r="H45" s="310">
        <v>0</v>
      </c>
      <c r="I45" s="223"/>
      <c r="J45" s="212">
        <v>0</v>
      </c>
      <c r="K45" s="223"/>
      <c r="L45" s="212">
        <v>0</v>
      </c>
      <c r="M45" s="214">
        <f t="shared" si="14"/>
        <v>0</v>
      </c>
      <c r="N45" s="214">
        <f t="shared" si="14"/>
        <v>0</v>
      </c>
      <c r="O45" s="215" t="e">
        <f t="shared" si="16"/>
        <v>#DIV/0!</v>
      </c>
      <c r="P45" s="216">
        <f t="shared" si="15"/>
        <v>0</v>
      </c>
      <c r="Q45" s="217">
        <f>N45</f>
        <v>0</v>
      </c>
      <c r="R45" s="218" t="e">
        <f t="shared" si="17"/>
        <v>#DIV/0!</v>
      </c>
    </row>
    <row r="46" spans="1:18" x14ac:dyDescent="0.3">
      <c r="A46" s="423" t="s">
        <v>199</v>
      </c>
      <c r="B46" s="77" t="s">
        <v>200</v>
      </c>
      <c r="C46" s="77"/>
      <c r="D46" s="77"/>
      <c r="E46" s="223">
        <v>0</v>
      </c>
      <c r="F46" s="212">
        <v>1012</v>
      </c>
      <c r="G46" s="223">
        <v>0</v>
      </c>
      <c r="H46" s="310">
        <v>0</v>
      </c>
      <c r="I46" s="223">
        <v>0</v>
      </c>
      <c r="J46" s="212">
        <v>0</v>
      </c>
      <c r="K46" s="223">
        <v>0</v>
      </c>
      <c r="L46" s="212">
        <v>0</v>
      </c>
      <c r="M46" s="214">
        <f t="shared" si="14"/>
        <v>0</v>
      </c>
      <c r="N46" s="214">
        <f t="shared" si="14"/>
        <v>1012</v>
      </c>
      <c r="O46" s="215" t="e">
        <f t="shared" si="16"/>
        <v>#DIV/0!</v>
      </c>
      <c r="P46" s="227">
        <f>M46</f>
        <v>0</v>
      </c>
      <c r="Q46" s="227">
        <f>N46</f>
        <v>1012</v>
      </c>
      <c r="R46" s="228" t="e">
        <f>Q46/P46</f>
        <v>#DIV/0!</v>
      </c>
    </row>
    <row r="47" spans="1:18" x14ac:dyDescent="0.3">
      <c r="A47" s="423"/>
      <c r="B47" s="74" t="s">
        <v>201</v>
      </c>
      <c r="C47" s="74"/>
      <c r="D47" s="74"/>
      <c r="E47" s="223"/>
      <c r="F47" s="212">
        <v>3</v>
      </c>
      <c r="G47" s="223"/>
      <c r="H47" s="310">
        <v>0</v>
      </c>
      <c r="I47" s="223"/>
      <c r="J47" s="212">
        <v>0</v>
      </c>
      <c r="K47" s="223"/>
      <c r="L47" s="212">
        <v>0</v>
      </c>
      <c r="M47" s="214">
        <f t="shared" si="14"/>
        <v>0</v>
      </c>
      <c r="N47" s="214">
        <f t="shared" si="14"/>
        <v>3</v>
      </c>
      <c r="O47" s="215" t="e">
        <f t="shared" si="16"/>
        <v>#DIV/0!</v>
      </c>
      <c r="P47" s="216">
        <f t="shared" si="15"/>
        <v>0</v>
      </c>
      <c r="Q47" s="217">
        <f>N47</f>
        <v>3</v>
      </c>
      <c r="R47" s="218" t="e">
        <f t="shared" si="17"/>
        <v>#DIV/0!</v>
      </c>
    </row>
    <row r="48" spans="1:18" x14ac:dyDescent="0.3">
      <c r="A48" s="423" t="s">
        <v>202</v>
      </c>
      <c r="B48" s="74" t="s">
        <v>203</v>
      </c>
      <c r="C48" s="74"/>
      <c r="D48" s="74"/>
      <c r="E48" s="223"/>
      <c r="F48" s="212">
        <v>0</v>
      </c>
      <c r="G48" s="223"/>
      <c r="H48" s="310">
        <v>0</v>
      </c>
      <c r="I48" s="223"/>
      <c r="J48" s="212">
        <v>0</v>
      </c>
      <c r="K48" s="223"/>
      <c r="L48" s="212">
        <v>0</v>
      </c>
      <c r="M48" s="214">
        <f t="shared" si="14"/>
        <v>0</v>
      </c>
      <c r="N48" s="214">
        <f t="shared" si="14"/>
        <v>0</v>
      </c>
      <c r="O48" s="215" t="e">
        <f t="shared" si="16"/>
        <v>#DIV/0!</v>
      </c>
      <c r="P48" s="216">
        <f t="shared" si="15"/>
        <v>0</v>
      </c>
      <c r="Q48" s="217">
        <f t="shared" si="15"/>
        <v>0</v>
      </c>
      <c r="R48" s="218" t="e">
        <f t="shared" si="17"/>
        <v>#DIV/0!</v>
      </c>
    </row>
    <row r="49" spans="1:18" x14ac:dyDescent="0.3">
      <c r="A49" s="423"/>
      <c r="B49" s="78" t="s">
        <v>204</v>
      </c>
      <c r="C49" s="78"/>
      <c r="D49" s="78"/>
      <c r="E49" s="223"/>
      <c r="F49" s="212">
        <v>0</v>
      </c>
      <c r="G49" s="223"/>
      <c r="H49" s="310">
        <v>0</v>
      </c>
      <c r="I49" s="223"/>
      <c r="J49" s="212">
        <v>0</v>
      </c>
      <c r="K49" s="223"/>
      <c r="L49" s="212">
        <v>0</v>
      </c>
      <c r="M49" s="214">
        <f t="shared" si="14"/>
        <v>0</v>
      </c>
      <c r="N49" s="214">
        <f t="shared" si="14"/>
        <v>0</v>
      </c>
      <c r="O49" s="215" t="e">
        <f t="shared" si="16"/>
        <v>#DIV/0!</v>
      </c>
      <c r="P49" s="216">
        <f t="shared" si="15"/>
        <v>0</v>
      </c>
      <c r="Q49" s="217">
        <f t="shared" si="15"/>
        <v>0</v>
      </c>
      <c r="R49" s="218" t="e">
        <f t="shared" si="17"/>
        <v>#DIV/0!</v>
      </c>
    </row>
    <row r="50" spans="1:18" x14ac:dyDescent="0.3">
      <c r="A50" s="423"/>
      <c r="B50" s="78" t="s">
        <v>205</v>
      </c>
      <c r="C50" s="78"/>
      <c r="D50" s="78"/>
      <c r="E50" s="223"/>
      <c r="F50" s="212">
        <v>0</v>
      </c>
      <c r="G50" s="223"/>
      <c r="H50" s="310">
        <v>0</v>
      </c>
      <c r="I50" s="223"/>
      <c r="J50" s="212">
        <v>0</v>
      </c>
      <c r="K50" s="223"/>
      <c r="L50" s="212">
        <v>0</v>
      </c>
      <c r="M50" s="214">
        <f t="shared" si="14"/>
        <v>0</v>
      </c>
      <c r="N50" s="214">
        <f t="shared" si="14"/>
        <v>0</v>
      </c>
      <c r="O50" s="215" t="e">
        <f t="shared" si="16"/>
        <v>#DIV/0!</v>
      </c>
      <c r="P50" s="216">
        <f t="shared" si="15"/>
        <v>0</v>
      </c>
      <c r="Q50" s="217">
        <f t="shared" si="15"/>
        <v>0</v>
      </c>
      <c r="R50" s="218" t="e">
        <f t="shared" si="17"/>
        <v>#DIV/0!</v>
      </c>
    </row>
    <row r="51" spans="1:18" x14ac:dyDescent="0.3">
      <c r="A51" s="423"/>
      <c r="B51" s="74" t="s">
        <v>206</v>
      </c>
      <c r="C51" s="74"/>
      <c r="D51" s="74"/>
      <c r="E51" s="223"/>
      <c r="F51" s="212">
        <v>0</v>
      </c>
      <c r="G51" s="223"/>
      <c r="H51" s="310">
        <v>0</v>
      </c>
      <c r="I51" s="223"/>
      <c r="J51" s="212">
        <v>0</v>
      </c>
      <c r="K51" s="223"/>
      <c r="L51" s="212">
        <v>0</v>
      </c>
      <c r="M51" s="214">
        <f t="shared" si="14"/>
        <v>0</v>
      </c>
      <c r="N51" s="214">
        <f t="shared" si="14"/>
        <v>0</v>
      </c>
      <c r="O51" s="215" t="e">
        <f t="shared" si="16"/>
        <v>#DIV/0!</v>
      </c>
      <c r="P51" s="216">
        <f t="shared" si="15"/>
        <v>0</v>
      </c>
      <c r="Q51" s="217">
        <f t="shared" si="15"/>
        <v>0</v>
      </c>
      <c r="R51" s="218" t="e">
        <f t="shared" si="17"/>
        <v>#DIV/0!</v>
      </c>
    </row>
    <row r="52" spans="1:18" x14ac:dyDescent="0.3">
      <c r="A52" s="423"/>
      <c r="B52" s="74" t="s">
        <v>207</v>
      </c>
      <c r="C52" s="74"/>
      <c r="D52" s="74"/>
      <c r="E52" s="223"/>
      <c r="F52" s="293">
        <v>0</v>
      </c>
      <c r="G52" s="223"/>
      <c r="H52" s="310">
        <v>0</v>
      </c>
      <c r="I52" s="223"/>
      <c r="J52" s="212">
        <v>0</v>
      </c>
      <c r="K52" s="223"/>
      <c r="L52" s="212">
        <v>0</v>
      </c>
      <c r="M52" s="214">
        <f t="shared" si="14"/>
        <v>0</v>
      </c>
      <c r="N52" s="214">
        <f t="shared" si="14"/>
        <v>0</v>
      </c>
      <c r="O52" s="215" t="e">
        <f t="shared" si="16"/>
        <v>#DIV/0!</v>
      </c>
      <c r="P52" s="216">
        <f t="shared" si="15"/>
        <v>0</v>
      </c>
      <c r="Q52" s="217">
        <f t="shared" si="15"/>
        <v>0</v>
      </c>
      <c r="R52" s="218" t="e">
        <f t="shared" si="17"/>
        <v>#DIV/0!</v>
      </c>
    </row>
    <row r="53" spans="1:18" x14ac:dyDescent="0.3">
      <c r="A53" s="423"/>
      <c r="B53" s="74" t="s">
        <v>208</v>
      </c>
      <c r="C53" s="74"/>
      <c r="D53" s="74"/>
      <c r="E53" s="223"/>
      <c r="F53" s="293">
        <v>0</v>
      </c>
      <c r="G53" s="223"/>
      <c r="H53" s="310">
        <v>0</v>
      </c>
      <c r="I53" s="223"/>
      <c r="J53" s="212">
        <v>0</v>
      </c>
      <c r="K53" s="223"/>
      <c r="L53" s="212">
        <v>0</v>
      </c>
      <c r="M53" s="214">
        <f t="shared" si="14"/>
        <v>0</v>
      </c>
      <c r="N53" s="214">
        <f t="shared" si="14"/>
        <v>0</v>
      </c>
      <c r="O53" s="215" t="e">
        <f t="shared" si="16"/>
        <v>#DIV/0!</v>
      </c>
      <c r="P53" s="216">
        <f t="shared" si="15"/>
        <v>0</v>
      </c>
      <c r="Q53" s="217">
        <f t="shared" si="15"/>
        <v>0</v>
      </c>
      <c r="R53" s="218" t="e">
        <f t="shared" si="17"/>
        <v>#DIV/0!</v>
      </c>
    </row>
    <row r="54" spans="1:18" x14ac:dyDescent="0.3">
      <c r="A54" s="423"/>
      <c r="B54" s="74" t="s">
        <v>209</v>
      </c>
      <c r="C54" s="74"/>
      <c r="D54" s="74"/>
      <c r="E54" s="223"/>
      <c r="F54" s="294">
        <v>1082157</v>
      </c>
      <c r="G54" s="223"/>
      <c r="H54" s="275">
        <v>216446</v>
      </c>
      <c r="I54" s="223"/>
      <c r="J54" s="212">
        <v>231799</v>
      </c>
      <c r="K54" s="223"/>
      <c r="L54" s="212">
        <v>390288</v>
      </c>
      <c r="M54" s="214">
        <f t="shared" si="14"/>
        <v>0</v>
      </c>
      <c r="N54" s="214">
        <f>SUM(F54,H54,J54,L54)</f>
        <v>1920690</v>
      </c>
      <c r="O54" s="215" t="e">
        <f t="shared" si="16"/>
        <v>#DIV/0!</v>
      </c>
      <c r="P54" s="216">
        <f t="shared" si="15"/>
        <v>0</v>
      </c>
      <c r="Q54" s="217">
        <f t="shared" si="15"/>
        <v>1920690</v>
      </c>
      <c r="R54" s="218" t="e">
        <f t="shared" si="17"/>
        <v>#DIV/0!</v>
      </c>
    </row>
    <row r="55" spans="1:18" x14ac:dyDescent="0.3">
      <c r="A55" s="423"/>
      <c r="B55" s="74" t="s">
        <v>210</v>
      </c>
      <c r="C55" s="74"/>
      <c r="D55" s="74"/>
      <c r="E55" s="223"/>
      <c r="F55" s="2">
        <v>16</v>
      </c>
      <c r="G55" s="223"/>
      <c r="H55" s="275">
        <v>7</v>
      </c>
      <c r="I55" s="223"/>
      <c r="J55" s="212">
        <v>4</v>
      </c>
      <c r="K55" s="223"/>
      <c r="L55" s="212">
        <v>7</v>
      </c>
      <c r="M55" s="214">
        <f t="shared" si="14"/>
        <v>0</v>
      </c>
      <c r="N55" s="214">
        <f>SUM(F55,H55,J55,L55)</f>
        <v>34</v>
      </c>
      <c r="O55" s="215" t="e">
        <f t="shared" si="16"/>
        <v>#DIV/0!</v>
      </c>
      <c r="P55" s="216">
        <f t="shared" si="15"/>
        <v>0</v>
      </c>
      <c r="Q55" s="217">
        <f t="shared" si="15"/>
        <v>34</v>
      </c>
      <c r="R55" s="218" t="e">
        <f t="shared" si="17"/>
        <v>#DIV/0!</v>
      </c>
    </row>
    <row r="56" spans="1:18" x14ac:dyDescent="0.3">
      <c r="A56" s="423" t="s">
        <v>211</v>
      </c>
      <c r="B56" s="75" t="s">
        <v>212</v>
      </c>
      <c r="C56" s="75"/>
      <c r="D56" s="75"/>
      <c r="E56" s="223"/>
      <c r="F56" s="212">
        <f>SUM(F44+F46)</f>
        <v>15410</v>
      </c>
      <c r="G56" s="223"/>
      <c r="H56" s="212">
        <f>SUM(H44+H46)</f>
        <v>10304</v>
      </c>
      <c r="I56" s="223"/>
      <c r="J56" s="212">
        <f>SUM(J44+J46)</f>
        <v>31206</v>
      </c>
      <c r="K56" s="223"/>
      <c r="L56" s="212">
        <f>SUM(L44+L46)</f>
        <v>46851</v>
      </c>
      <c r="M56" s="214">
        <f t="shared" si="14"/>
        <v>0</v>
      </c>
      <c r="N56" s="214">
        <f t="shared" si="14"/>
        <v>103771</v>
      </c>
      <c r="O56" s="215" t="e">
        <f t="shared" si="16"/>
        <v>#DIV/0!</v>
      </c>
      <c r="P56" s="216"/>
      <c r="Q56" s="217">
        <f t="shared" ref="Q56:Q65" si="19">N56</f>
        <v>103771</v>
      </c>
      <c r="R56" s="218" t="e">
        <f t="shared" si="17"/>
        <v>#DIV/0!</v>
      </c>
    </row>
    <row r="57" spans="1:18" x14ac:dyDescent="0.3">
      <c r="A57" s="423"/>
      <c r="B57" s="75" t="s">
        <v>213</v>
      </c>
      <c r="C57" s="75"/>
      <c r="D57" s="75"/>
      <c r="E57" s="223"/>
      <c r="F57" s="212">
        <v>0</v>
      </c>
      <c r="G57" s="223"/>
      <c r="H57" s="275">
        <v>3</v>
      </c>
      <c r="I57" s="223"/>
      <c r="J57" s="212">
        <v>0</v>
      </c>
      <c r="K57" s="223"/>
      <c r="L57" s="212">
        <v>2</v>
      </c>
      <c r="M57" s="214">
        <f t="shared" si="14"/>
        <v>0</v>
      </c>
      <c r="N57" s="214">
        <f t="shared" si="14"/>
        <v>5</v>
      </c>
      <c r="O57" s="215" t="e">
        <f t="shared" si="16"/>
        <v>#DIV/0!</v>
      </c>
      <c r="P57" s="216"/>
      <c r="Q57" s="217">
        <f t="shared" si="19"/>
        <v>5</v>
      </c>
      <c r="R57" s="218" t="e">
        <f t="shared" si="17"/>
        <v>#DIV/0!</v>
      </c>
    </row>
    <row r="58" spans="1:18" x14ac:dyDescent="0.3">
      <c r="A58" s="423"/>
      <c r="B58" s="75" t="s">
        <v>214</v>
      </c>
      <c r="C58" s="75"/>
      <c r="D58" s="75"/>
      <c r="E58" s="223"/>
      <c r="F58" s="212">
        <v>6</v>
      </c>
      <c r="G58" s="223"/>
      <c r="H58" s="275">
        <v>3</v>
      </c>
      <c r="I58" s="223"/>
      <c r="J58" s="212">
        <v>2</v>
      </c>
      <c r="K58" s="223"/>
      <c r="L58" s="212">
        <v>14</v>
      </c>
      <c r="M58" s="214">
        <f t="shared" si="14"/>
        <v>0</v>
      </c>
      <c r="N58" s="214">
        <f t="shared" si="14"/>
        <v>25</v>
      </c>
      <c r="O58" s="215" t="e">
        <f t="shared" si="16"/>
        <v>#DIV/0!</v>
      </c>
      <c r="P58" s="216"/>
      <c r="Q58" s="217">
        <f t="shared" si="19"/>
        <v>25</v>
      </c>
      <c r="R58" s="218" t="e">
        <f t="shared" si="17"/>
        <v>#DIV/0!</v>
      </c>
    </row>
    <row r="59" spans="1:18" x14ac:dyDescent="0.3">
      <c r="A59" s="423"/>
      <c r="B59" s="79" t="s">
        <v>215</v>
      </c>
      <c r="C59" s="79"/>
      <c r="D59" s="79"/>
      <c r="E59" s="223"/>
      <c r="F59" s="212">
        <v>0</v>
      </c>
      <c r="G59" s="223"/>
      <c r="H59" s="275">
        <v>0</v>
      </c>
      <c r="I59" s="223"/>
      <c r="J59" s="212">
        <v>0</v>
      </c>
      <c r="K59" s="223"/>
      <c r="L59" s="212">
        <v>6</v>
      </c>
      <c r="M59" s="214">
        <f t="shared" si="14"/>
        <v>0</v>
      </c>
      <c r="N59" s="214">
        <f t="shared" si="14"/>
        <v>6</v>
      </c>
      <c r="O59" s="215" t="e">
        <f t="shared" si="16"/>
        <v>#DIV/0!</v>
      </c>
      <c r="P59" s="216"/>
      <c r="Q59" s="217">
        <f t="shared" si="19"/>
        <v>6</v>
      </c>
      <c r="R59" s="218" t="e">
        <f t="shared" si="17"/>
        <v>#DIV/0!</v>
      </c>
    </row>
    <row r="60" spans="1:18" x14ac:dyDescent="0.3">
      <c r="A60" s="423"/>
      <c r="B60" s="66" t="s">
        <v>216</v>
      </c>
      <c r="C60" s="66"/>
      <c r="D60" s="66"/>
      <c r="E60" s="223"/>
      <c r="F60" s="212">
        <v>1</v>
      </c>
      <c r="G60" s="223"/>
      <c r="H60" s="275">
        <v>0</v>
      </c>
      <c r="I60" s="223"/>
      <c r="J60" s="212">
        <v>0</v>
      </c>
      <c r="K60" s="223"/>
      <c r="L60" s="212">
        <v>44</v>
      </c>
      <c r="M60" s="214">
        <f t="shared" si="14"/>
        <v>0</v>
      </c>
      <c r="N60" s="214">
        <f t="shared" si="14"/>
        <v>45</v>
      </c>
      <c r="O60" s="215" t="e">
        <f t="shared" si="16"/>
        <v>#DIV/0!</v>
      </c>
      <c r="P60" s="216"/>
      <c r="Q60" s="217">
        <f t="shared" si="19"/>
        <v>45</v>
      </c>
      <c r="R60" s="218" t="e">
        <f t="shared" si="17"/>
        <v>#DIV/0!</v>
      </c>
    </row>
    <row r="61" spans="1:18" x14ac:dyDescent="0.3">
      <c r="A61" s="423"/>
      <c r="B61" s="66" t="s">
        <v>217</v>
      </c>
      <c r="C61" s="66"/>
      <c r="D61" s="66"/>
      <c r="E61" s="223"/>
      <c r="F61" s="212">
        <v>28</v>
      </c>
      <c r="G61" s="223"/>
      <c r="H61" s="275">
        <v>2</v>
      </c>
      <c r="I61" s="223"/>
      <c r="J61" s="212">
        <v>1</v>
      </c>
      <c r="K61" s="223"/>
      <c r="L61" s="212">
        <v>84</v>
      </c>
      <c r="M61" s="214">
        <f t="shared" si="14"/>
        <v>0</v>
      </c>
      <c r="N61" s="214">
        <f t="shared" si="14"/>
        <v>115</v>
      </c>
      <c r="O61" s="215" t="e">
        <f t="shared" si="16"/>
        <v>#DIV/0!</v>
      </c>
      <c r="P61" s="216"/>
      <c r="Q61" s="217">
        <f t="shared" si="19"/>
        <v>115</v>
      </c>
      <c r="R61" s="218" t="e">
        <f t="shared" si="17"/>
        <v>#DIV/0!</v>
      </c>
    </row>
    <row r="62" spans="1:18" x14ac:dyDescent="0.3">
      <c r="A62" s="423"/>
      <c r="B62" s="66" t="s">
        <v>218</v>
      </c>
      <c r="C62" s="66"/>
      <c r="D62" s="66"/>
      <c r="E62" s="223"/>
      <c r="F62" s="212">
        <v>0</v>
      </c>
      <c r="G62" s="223"/>
      <c r="H62" s="275">
        <v>1</v>
      </c>
      <c r="I62" s="223"/>
      <c r="J62" s="212">
        <v>3</v>
      </c>
      <c r="K62" s="223"/>
      <c r="L62" s="212">
        <v>3</v>
      </c>
      <c r="M62" s="214">
        <f t="shared" si="14"/>
        <v>0</v>
      </c>
      <c r="N62" s="214">
        <f t="shared" si="14"/>
        <v>7</v>
      </c>
      <c r="O62" s="215" t="e">
        <f t="shared" si="16"/>
        <v>#DIV/0!</v>
      </c>
      <c r="P62" s="216"/>
      <c r="Q62" s="217">
        <f t="shared" si="19"/>
        <v>7</v>
      </c>
      <c r="R62" s="218" t="e">
        <f t="shared" si="17"/>
        <v>#DIV/0!</v>
      </c>
    </row>
    <row r="63" spans="1:18" x14ac:dyDescent="0.3">
      <c r="A63" s="423"/>
      <c r="B63" s="66" t="s">
        <v>219</v>
      </c>
      <c r="C63" s="66"/>
      <c r="D63" s="66"/>
      <c r="E63" s="223"/>
      <c r="F63" s="212">
        <v>0</v>
      </c>
      <c r="G63" s="223"/>
      <c r="H63" s="275">
        <v>0</v>
      </c>
      <c r="I63" s="223"/>
      <c r="J63" s="212">
        <v>1</v>
      </c>
      <c r="K63" s="223"/>
      <c r="L63" s="212">
        <v>184</v>
      </c>
      <c r="M63" s="214">
        <f t="shared" si="14"/>
        <v>0</v>
      </c>
      <c r="N63" s="214">
        <f t="shared" si="14"/>
        <v>185</v>
      </c>
      <c r="O63" s="215" t="e">
        <f t="shared" si="16"/>
        <v>#DIV/0!</v>
      </c>
      <c r="P63" s="216"/>
      <c r="Q63" s="217">
        <f t="shared" si="19"/>
        <v>185</v>
      </c>
      <c r="R63" s="218" t="e">
        <f t="shared" si="17"/>
        <v>#DIV/0!</v>
      </c>
    </row>
    <row r="64" spans="1:18" x14ac:dyDescent="0.3">
      <c r="A64" s="423"/>
      <c r="B64" s="66" t="s">
        <v>220</v>
      </c>
      <c r="C64" s="66"/>
      <c r="D64" s="66"/>
      <c r="E64" s="223"/>
      <c r="F64" s="212">
        <v>0</v>
      </c>
      <c r="G64" s="223"/>
      <c r="H64" s="275">
        <v>0</v>
      </c>
      <c r="I64" s="223"/>
      <c r="J64" s="212">
        <v>0</v>
      </c>
      <c r="K64" s="223"/>
      <c r="L64" s="212">
        <v>0</v>
      </c>
      <c r="M64" s="214">
        <f t="shared" si="14"/>
        <v>0</v>
      </c>
      <c r="N64" s="214">
        <f t="shared" si="14"/>
        <v>0</v>
      </c>
      <c r="O64" s="215" t="e">
        <f t="shared" si="16"/>
        <v>#DIV/0!</v>
      </c>
      <c r="P64" s="216"/>
      <c r="Q64" s="217">
        <f t="shared" si="19"/>
        <v>0</v>
      </c>
      <c r="R64" s="218" t="e">
        <f t="shared" si="17"/>
        <v>#DIV/0!</v>
      </c>
    </row>
    <row r="65" spans="1:18" x14ac:dyDescent="0.3">
      <c r="A65" s="423"/>
      <c r="B65" s="66" t="s">
        <v>221</v>
      </c>
      <c r="C65" s="66"/>
      <c r="D65" s="66"/>
      <c r="E65" s="223"/>
      <c r="F65" s="212">
        <v>0</v>
      </c>
      <c r="G65" s="223"/>
      <c r="H65" s="275">
        <v>0</v>
      </c>
      <c r="I65" s="223"/>
      <c r="J65" s="212">
        <v>0</v>
      </c>
      <c r="K65" s="223"/>
      <c r="L65" s="212">
        <v>16</v>
      </c>
      <c r="M65" s="214">
        <f t="shared" si="14"/>
        <v>0</v>
      </c>
      <c r="N65" s="214">
        <f t="shared" si="14"/>
        <v>16</v>
      </c>
      <c r="O65" s="215" t="e">
        <f t="shared" si="16"/>
        <v>#DIV/0!</v>
      </c>
      <c r="P65" s="216"/>
      <c r="Q65" s="217">
        <f t="shared" si="19"/>
        <v>16</v>
      </c>
      <c r="R65" s="218" t="e">
        <f t="shared" si="17"/>
        <v>#DIV/0!</v>
      </c>
    </row>
    <row r="66" spans="1:18" s="4" customFormat="1" x14ac:dyDescent="0.25">
      <c r="A66" s="71" t="s">
        <v>222</v>
      </c>
      <c r="B66" s="72"/>
      <c r="C66" s="72"/>
      <c r="D66" s="72"/>
      <c r="E66" s="224"/>
      <c r="F66" s="224"/>
      <c r="G66" s="225"/>
      <c r="H66" s="225"/>
      <c r="I66" s="225"/>
      <c r="J66" s="225"/>
      <c r="K66" s="225"/>
      <c r="L66" s="225"/>
      <c r="M66" s="225"/>
      <c r="N66" s="225"/>
      <c r="O66" s="224"/>
      <c r="P66" s="225"/>
      <c r="Q66" s="225"/>
      <c r="R66" s="226"/>
    </row>
    <row r="67" spans="1:18" x14ac:dyDescent="0.3">
      <c r="A67" s="428" t="s">
        <v>223</v>
      </c>
      <c r="B67" s="428"/>
      <c r="C67" s="197"/>
      <c r="D67" s="197"/>
      <c r="E67" s="223">
        <v>0</v>
      </c>
      <c r="F67" s="212">
        <v>39</v>
      </c>
      <c r="G67" s="223"/>
      <c r="H67" s="212">
        <v>81</v>
      </c>
      <c r="I67" s="223">
        <v>75</v>
      </c>
      <c r="J67" s="212">
        <v>642</v>
      </c>
      <c r="K67" s="223">
        <v>600</v>
      </c>
      <c r="L67" s="212">
        <v>1322</v>
      </c>
      <c r="M67" s="214">
        <f t="shared" si="14"/>
        <v>675</v>
      </c>
      <c r="N67" s="214">
        <f t="shared" si="14"/>
        <v>2084</v>
      </c>
      <c r="O67" s="215">
        <f t="shared" si="16"/>
        <v>3.0874074074074076</v>
      </c>
      <c r="P67" s="227">
        <f>M67</f>
        <v>675</v>
      </c>
      <c r="Q67" s="227">
        <f>N67</f>
        <v>2084</v>
      </c>
      <c r="R67" s="228">
        <f t="shared" ref="R67:R72" si="20">Q67/P67</f>
        <v>3.0874074074074076</v>
      </c>
    </row>
    <row r="68" spans="1:18" ht="12.75" customHeight="1" x14ac:dyDescent="0.3">
      <c r="A68" s="423" t="s">
        <v>224</v>
      </c>
      <c r="B68" s="66" t="s">
        <v>225</v>
      </c>
      <c r="C68" s="66"/>
      <c r="D68" s="66"/>
      <c r="E68" s="223"/>
      <c r="F68" s="212">
        <v>75</v>
      </c>
      <c r="G68" s="223"/>
      <c r="H68" s="212">
        <v>621</v>
      </c>
      <c r="I68" s="223"/>
      <c r="J68" s="212">
        <v>2349</v>
      </c>
      <c r="K68" s="223"/>
      <c r="L68" s="212">
        <v>8369</v>
      </c>
      <c r="M68" s="214">
        <f t="shared" si="14"/>
        <v>0</v>
      </c>
      <c r="N68" s="214">
        <f t="shared" si="14"/>
        <v>11414</v>
      </c>
      <c r="O68" s="215" t="e">
        <f>N68/M68</f>
        <v>#DIV/0!</v>
      </c>
      <c r="P68" s="216">
        <f>M68</f>
        <v>0</v>
      </c>
      <c r="Q68" s="217">
        <f>N68</f>
        <v>11414</v>
      </c>
      <c r="R68" s="218" t="e">
        <f t="shared" si="20"/>
        <v>#DIV/0!</v>
      </c>
    </row>
    <row r="69" spans="1:18" x14ac:dyDescent="0.3">
      <c r="A69" s="423"/>
      <c r="B69" s="66" t="s">
        <v>226</v>
      </c>
      <c r="C69" s="66"/>
      <c r="D69" s="66"/>
      <c r="E69" s="223"/>
      <c r="F69" s="212">
        <v>84</v>
      </c>
      <c r="G69" s="223"/>
      <c r="H69" s="212">
        <v>316</v>
      </c>
      <c r="I69" s="223"/>
      <c r="J69" s="212">
        <v>1610</v>
      </c>
      <c r="K69" s="223"/>
      <c r="L69" s="212">
        <v>5521</v>
      </c>
      <c r="M69" s="214">
        <f t="shared" si="14"/>
        <v>0</v>
      </c>
      <c r="N69" s="214">
        <f t="shared" si="14"/>
        <v>7531</v>
      </c>
      <c r="O69" s="215" t="e">
        <v>#DIV/0!</v>
      </c>
      <c r="P69" s="216">
        <f t="shared" ref="P69:Q73" si="21">M69</f>
        <v>0</v>
      </c>
      <c r="Q69" s="217">
        <f t="shared" si="21"/>
        <v>7531</v>
      </c>
      <c r="R69" s="218" t="e">
        <f t="shared" si="20"/>
        <v>#DIV/0!</v>
      </c>
    </row>
    <row r="70" spans="1:18" x14ac:dyDescent="0.3">
      <c r="A70" s="423"/>
      <c r="B70" s="66" t="s">
        <v>227</v>
      </c>
      <c r="C70" s="66"/>
      <c r="D70" s="66"/>
      <c r="E70" s="223"/>
      <c r="F70" s="212">
        <v>7</v>
      </c>
      <c r="G70" s="223"/>
      <c r="H70" s="212">
        <v>396</v>
      </c>
      <c r="I70" s="223"/>
      <c r="J70" s="212">
        <v>1553</v>
      </c>
      <c r="K70" s="223"/>
      <c r="L70" s="212">
        <v>4120</v>
      </c>
      <c r="M70" s="214">
        <f t="shared" si="14"/>
        <v>0</v>
      </c>
      <c r="N70" s="214">
        <f t="shared" si="14"/>
        <v>6076</v>
      </c>
      <c r="O70" s="215" t="e">
        <f t="shared" si="16"/>
        <v>#DIV/0!</v>
      </c>
      <c r="P70" s="216">
        <f t="shared" si="21"/>
        <v>0</v>
      </c>
      <c r="Q70" s="217">
        <f t="shared" si="21"/>
        <v>6076</v>
      </c>
      <c r="R70" s="218" t="e">
        <f t="shared" si="20"/>
        <v>#DIV/0!</v>
      </c>
    </row>
    <row r="71" spans="1:18" x14ac:dyDescent="0.3">
      <c r="A71" s="423"/>
      <c r="B71" s="66" t="s">
        <v>228</v>
      </c>
      <c r="C71" s="66"/>
      <c r="D71" s="66"/>
      <c r="E71" s="223"/>
      <c r="F71" s="212">
        <v>10</v>
      </c>
      <c r="G71" s="223"/>
      <c r="H71" s="212">
        <v>374</v>
      </c>
      <c r="I71" s="223"/>
      <c r="J71" s="212">
        <v>1422</v>
      </c>
      <c r="K71" s="223"/>
      <c r="L71" s="212">
        <v>4269</v>
      </c>
      <c r="M71" s="214">
        <f t="shared" si="14"/>
        <v>0</v>
      </c>
      <c r="N71" s="214">
        <f t="shared" si="14"/>
        <v>6075</v>
      </c>
      <c r="O71" s="215" t="e">
        <f t="shared" si="16"/>
        <v>#DIV/0!</v>
      </c>
      <c r="P71" s="216">
        <f t="shared" si="21"/>
        <v>0</v>
      </c>
      <c r="Q71" s="217">
        <f t="shared" si="21"/>
        <v>6075</v>
      </c>
      <c r="R71" s="218" t="e">
        <f t="shared" si="20"/>
        <v>#DIV/0!</v>
      </c>
    </row>
    <row r="72" spans="1:18" x14ac:dyDescent="0.3">
      <c r="A72" s="423"/>
      <c r="B72" s="81" t="s">
        <v>229</v>
      </c>
      <c r="C72" s="81"/>
      <c r="D72" s="81"/>
      <c r="E72" s="223">
        <v>0</v>
      </c>
      <c r="F72" s="235">
        <f>SUM(F68:F71)</f>
        <v>176</v>
      </c>
      <c r="G72" s="223">
        <v>1125</v>
      </c>
      <c r="H72" s="235">
        <f>SUM(H68:H71)</f>
        <v>1707</v>
      </c>
      <c r="I72" s="235">
        <v>1125</v>
      </c>
      <c r="J72" s="235">
        <f>SUM(J68:J71)</f>
        <v>6934</v>
      </c>
      <c r="K72" s="235">
        <v>4500</v>
      </c>
      <c r="L72" s="235">
        <f>SUM(L68:L71)</f>
        <v>22279</v>
      </c>
      <c r="M72" s="214">
        <f t="shared" si="14"/>
        <v>6750</v>
      </c>
      <c r="N72" s="258">
        <f>SUM(N68:N71)</f>
        <v>31096</v>
      </c>
      <c r="O72" s="231">
        <f t="shared" si="16"/>
        <v>4.6068148148148147</v>
      </c>
      <c r="P72" s="227">
        <f>M72</f>
        <v>6750</v>
      </c>
      <c r="Q72" s="227">
        <f>SUM(Q68:Q71)</f>
        <v>31096</v>
      </c>
      <c r="R72" s="228">
        <f t="shared" si="20"/>
        <v>4.6068148148148147</v>
      </c>
    </row>
    <row r="73" spans="1:18" x14ac:dyDescent="0.3">
      <c r="A73" s="423"/>
      <c r="B73" s="66" t="s">
        <v>230</v>
      </c>
      <c r="C73" s="66"/>
      <c r="D73" s="66"/>
      <c r="E73" s="235"/>
      <c r="F73" s="212" t="s">
        <v>174</v>
      </c>
      <c r="G73" s="235"/>
      <c r="H73" s="212">
        <v>23</v>
      </c>
      <c r="I73" s="235"/>
      <c r="J73" s="212">
        <v>1</v>
      </c>
      <c r="K73" s="235"/>
      <c r="L73" s="212">
        <v>3</v>
      </c>
      <c r="M73" s="214">
        <f t="shared" si="14"/>
        <v>0</v>
      </c>
      <c r="N73" s="214">
        <f t="shared" si="14"/>
        <v>27</v>
      </c>
      <c r="O73" s="215">
        <f>M73/N73</f>
        <v>0</v>
      </c>
      <c r="P73" s="216">
        <f t="shared" si="21"/>
        <v>0</v>
      </c>
      <c r="Q73" s="217">
        <f t="shared" si="21"/>
        <v>27</v>
      </c>
      <c r="R73" s="218">
        <f>P73/Q73</f>
        <v>0</v>
      </c>
    </row>
    <row r="74" spans="1:18" x14ac:dyDescent="0.3">
      <c r="A74" s="423"/>
      <c r="B74" s="66" t="s">
        <v>72</v>
      </c>
      <c r="C74" s="66"/>
      <c r="D74" s="66"/>
      <c r="E74" s="235"/>
      <c r="F74" s="212" t="s">
        <v>174</v>
      </c>
      <c r="G74" s="235"/>
      <c r="H74" s="311">
        <f>H73/H72</f>
        <v>1.3473930872876391E-2</v>
      </c>
      <c r="I74" s="311">
        <f t="shared" ref="I74:K74" si="22">I73/I72</f>
        <v>0</v>
      </c>
      <c r="J74" s="311">
        <f t="shared" si="22"/>
        <v>1.4421690222094028E-4</v>
      </c>
      <c r="K74" s="311">
        <f t="shared" si="22"/>
        <v>0</v>
      </c>
      <c r="L74" s="311">
        <f>L73/L75</f>
        <v>9.433962264150943E-3</v>
      </c>
      <c r="M74" s="311" t="e">
        <f t="shared" ref="M74:N74" si="23">M73/M75</f>
        <v>#DIV/0!</v>
      </c>
      <c r="N74" s="311">
        <f t="shared" si="23"/>
        <v>8.4905660377358486E-2</v>
      </c>
      <c r="O74" s="255">
        <f t="shared" ref="O74:R74" si="24">O73/O72</f>
        <v>0</v>
      </c>
      <c r="P74" s="232">
        <f t="shared" si="24"/>
        <v>0</v>
      </c>
      <c r="Q74" s="232">
        <f t="shared" si="24"/>
        <v>8.6827887831232315E-4</v>
      </c>
      <c r="R74" s="233">
        <f t="shared" si="24"/>
        <v>0</v>
      </c>
    </row>
    <row r="75" spans="1:18" ht="12.75" customHeight="1" x14ac:dyDescent="0.3">
      <c r="A75" s="424" t="s">
        <v>231</v>
      </c>
      <c r="B75" s="69" t="s">
        <v>232</v>
      </c>
      <c r="C75" s="69"/>
      <c r="D75" s="69"/>
      <c r="E75" s="235"/>
      <c r="F75" s="212">
        <v>0</v>
      </c>
      <c r="G75" s="235"/>
      <c r="H75" s="212">
        <v>0</v>
      </c>
      <c r="I75" s="235"/>
      <c r="J75" s="212">
        <v>0</v>
      </c>
      <c r="K75" s="235"/>
      <c r="L75" s="212">
        <v>318</v>
      </c>
      <c r="M75" s="214">
        <f t="shared" si="14"/>
        <v>0</v>
      </c>
      <c r="N75" s="214">
        <f t="shared" si="14"/>
        <v>318</v>
      </c>
      <c r="O75" s="223">
        <v>7.0000000000000007E-2</v>
      </c>
      <c r="P75" s="216">
        <f t="shared" ref="P75:Q81" si="25">M75</f>
        <v>0</v>
      </c>
      <c r="Q75" s="216" t="e">
        <f>#REF!+#REF!+#REF!</f>
        <v>#REF!</v>
      </c>
      <c r="R75" s="233" t="e">
        <f>R74/R73</f>
        <v>#DIV/0!</v>
      </c>
    </row>
    <row r="76" spans="1:18" ht="12.75" customHeight="1" x14ac:dyDescent="0.3">
      <c r="A76" s="425"/>
      <c r="B76" s="70" t="s">
        <v>233</v>
      </c>
      <c r="C76" s="70"/>
      <c r="D76" s="70"/>
      <c r="E76" s="235"/>
      <c r="F76" s="212">
        <v>0</v>
      </c>
      <c r="G76" s="235"/>
      <c r="H76" s="212">
        <v>0</v>
      </c>
      <c r="I76" s="235"/>
      <c r="J76" s="212">
        <v>0</v>
      </c>
      <c r="K76" s="235"/>
      <c r="L76" s="212">
        <v>189</v>
      </c>
      <c r="M76" s="214">
        <f t="shared" si="14"/>
        <v>0</v>
      </c>
      <c r="N76" s="214">
        <f t="shared" si="14"/>
        <v>189</v>
      </c>
      <c r="O76" s="223">
        <v>7.0000000000000007E-2</v>
      </c>
      <c r="P76" s="216">
        <f t="shared" si="25"/>
        <v>0</v>
      </c>
      <c r="Q76" s="217">
        <f t="shared" si="25"/>
        <v>189</v>
      </c>
      <c r="R76" s="233" t="e">
        <f>R75/R74</f>
        <v>#DIV/0!</v>
      </c>
    </row>
    <row r="77" spans="1:18" ht="17.25" customHeight="1" x14ac:dyDescent="0.3">
      <c r="A77" s="425"/>
      <c r="B77" s="69" t="s">
        <v>234</v>
      </c>
      <c r="C77" s="69"/>
      <c r="D77" s="69"/>
      <c r="E77" s="235"/>
      <c r="F77" s="254" t="e">
        <f t="shared" ref="F77:K77" si="26">F76/F76</f>
        <v>#DIV/0!</v>
      </c>
      <c r="G77" s="254" t="e">
        <f t="shared" si="26"/>
        <v>#DIV/0!</v>
      </c>
      <c r="H77" s="254" t="e">
        <f t="shared" si="26"/>
        <v>#DIV/0!</v>
      </c>
      <c r="I77" s="254" t="e">
        <f t="shared" si="26"/>
        <v>#DIV/0!</v>
      </c>
      <c r="J77" s="254" t="e">
        <f t="shared" si="26"/>
        <v>#DIV/0!</v>
      </c>
      <c r="K77" s="254" t="e">
        <f t="shared" si="26"/>
        <v>#DIV/0!</v>
      </c>
      <c r="L77" s="254">
        <f>L76/L75</f>
        <v>0.59433962264150941</v>
      </c>
      <c r="M77" s="254" t="e">
        <f>M76/M76</f>
        <v>#DIV/0!</v>
      </c>
      <c r="N77" s="254">
        <f>N76/N76</f>
        <v>1</v>
      </c>
      <c r="O77" s="255">
        <f>O76/O75</f>
        <v>1</v>
      </c>
      <c r="P77" s="216" t="e">
        <f>P76/P76</f>
        <v>#DIV/0!</v>
      </c>
      <c r="Q77" s="217">
        <f t="shared" si="25"/>
        <v>1</v>
      </c>
      <c r="R77" s="233" t="e">
        <f>R76/R75</f>
        <v>#DIV/0!</v>
      </c>
    </row>
    <row r="78" spans="1:18" s="4" customFormat="1" x14ac:dyDescent="0.25">
      <c r="A78" s="71" t="s">
        <v>235</v>
      </c>
      <c r="B78" s="72"/>
      <c r="C78" s="72"/>
      <c r="D78" s="72"/>
      <c r="E78" s="224"/>
      <c r="F78" s="224"/>
      <c r="G78" s="224"/>
      <c r="H78" s="224"/>
      <c r="I78" s="224"/>
      <c r="J78" s="224"/>
      <c r="K78" s="224"/>
      <c r="L78" s="224"/>
      <c r="M78" s="224"/>
      <c r="N78" s="224"/>
      <c r="O78" s="224"/>
      <c r="P78" s="234"/>
      <c r="Q78" s="224"/>
      <c r="R78" s="226"/>
    </row>
    <row r="79" spans="1:18" ht="14.15" customHeight="1" x14ac:dyDescent="0.3">
      <c r="A79" s="423" t="s">
        <v>236</v>
      </c>
      <c r="B79" s="70" t="s">
        <v>30</v>
      </c>
      <c r="C79" s="198"/>
      <c r="D79" s="198"/>
      <c r="E79" s="235"/>
      <c r="F79" s="212">
        <v>0</v>
      </c>
      <c r="G79" s="235"/>
      <c r="H79" s="212">
        <v>0</v>
      </c>
      <c r="I79" s="235"/>
      <c r="J79" s="212">
        <v>0</v>
      </c>
      <c r="K79" s="235"/>
      <c r="L79" s="212">
        <v>0</v>
      </c>
      <c r="M79" s="214">
        <f t="shared" ref="M79:N81" si="27">SUM(E79,G79,I79,K79)</f>
        <v>0</v>
      </c>
      <c r="N79" s="214">
        <f t="shared" si="27"/>
        <v>0</v>
      </c>
      <c r="O79" s="215" t="e">
        <f>N79/M79</f>
        <v>#DIV/0!</v>
      </c>
      <c r="P79" s="216">
        <f t="shared" si="25"/>
        <v>0</v>
      </c>
      <c r="Q79" s="217">
        <f t="shared" si="25"/>
        <v>0</v>
      </c>
      <c r="R79" s="218" t="e">
        <f>Q79/P79</f>
        <v>#DIV/0!</v>
      </c>
    </row>
    <row r="80" spans="1:18" ht="12.65" customHeight="1" x14ac:dyDescent="0.3">
      <c r="A80" s="423"/>
      <c r="B80" s="70" t="s">
        <v>31</v>
      </c>
      <c r="C80" s="274"/>
      <c r="D80" s="274"/>
      <c r="E80" s="235"/>
      <c r="F80" s="212">
        <v>0</v>
      </c>
      <c r="G80" s="235"/>
      <c r="H80" s="212">
        <v>0</v>
      </c>
      <c r="I80" s="235"/>
      <c r="J80" s="212">
        <v>0</v>
      </c>
      <c r="K80" s="235"/>
      <c r="L80" s="212">
        <v>6</v>
      </c>
      <c r="M80" s="214"/>
      <c r="N80" s="214"/>
      <c r="O80" s="215"/>
      <c r="P80" s="216"/>
      <c r="Q80" s="217"/>
      <c r="R80" s="218"/>
    </row>
    <row r="81" spans="1:18" ht="15" customHeight="1" x14ac:dyDescent="0.3">
      <c r="A81" s="423"/>
      <c r="B81" s="278" t="s">
        <v>237</v>
      </c>
      <c r="C81" s="274"/>
      <c r="D81" s="274"/>
      <c r="E81" s="235">
        <f>SUM(E79+E80)</f>
        <v>0</v>
      </c>
      <c r="F81" s="276">
        <f t="shared" ref="F81:L81" si="28">SUM(F79+F80)</f>
        <v>0</v>
      </c>
      <c r="G81" s="235">
        <f t="shared" si="28"/>
        <v>0</v>
      </c>
      <c r="H81" s="276">
        <f t="shared" si="28"/>
        <v>0</v>
      </c>
      <c r="I81" s="235">
        <f t="shared" si="28"/>
        <v>0</v>
      </c>
      <c r="J81" s="276">
        <f t="shared" si="28"/>
        <v>0</v>
      </c>
      <c r="K81" s="235">
        <f t="shared" si="28"/>
        <v>0</v>
      </c>
      <c r="L81" s="276">
        <f t="shared" si="28"/>
        <v>6</v>
      </c>
      <c r="M81" s="214">
        <f t="shared" si="27"/>
        <v>0</v>
      </c>
      <c r="N81" s="214">
        <f t="shared" si="27"/>
        <v>6</v>
      </c>
      <c r="O81" s="215" t="e">
        <f>N81/M81</f>
        <v>#DIV/0!</v>
      </c>
      <c r="P81" s="216">
        <f t="shared" si="25"/>
        <v>0</v>
      </c>
      <c r="Q81" s="217">
        <f t="shared" si="25"/>
        <v>6</v>
      </c>
      <c r="R81" s="218" t="e">
        <f>Q81/P81</f>
        <v>#DIV/0!</v>
      </c>
    </row>
    <row r="82" spans="1:18" x14ac:dyDescent="0.3">
      <c r="J82" s="205"/>
    </row>
  </sheetData>
  <mergeCells count="18">
    <mergeCell ref="E7:O7"/>
    <mergeCell ref="P7:R7"/>
    <mergeCell ref="A10:A16"/>
    <mergeCell ref="A17:A23"/>
    <mergeCell ref="A25:A31"/>
    <mergeCell ref="A79:A81"/>
    <mergeCell ref="A75:A77"/>
    <mergeCell ref="A1:B1"/>
    <mergeCell ref="A37:A45"/>
    <mergeCell ref="A46:A47"/>
    <mergeCell ref="A48:A55"/>
    <mergeCell ref="A56:A65"/>
    <mergeCell ref="A67:B67"/>
    <mergeCell ref="A68:A74"/>
    <mergeCell ref="A35:B35"/>
    <mergeCell ref="A7:A8"/>
    <mergeCell ref="B7:B8"/>
    <mergeCell ref="A33:B33"/>
  </mergeCells>
  <conditionalFormatting sqref="E38">
    <cfRule type="containsBlanks" dxfId="59" priority="65">
      <formula>LEN(TRIM(E38))=0</formula>
    </cfRule>
  </conditionalFormatting>
  <conditionalFormatting sqref="E46">
    <cfRule type="containsBlanks" dxfId="58" priority="64">
      <formula>LEN(TRIM(E46))=0</formula>
    </cfRule>
  </conditionalFormatting>
  <conditionalFormatting sqref="E67">
    <cfRule type="containsBlanks" dxfId="57" priority="62">
      <formula>LEN(TRIM(E67))=0</formula>
    </cfRule>
  </conditionalFormatting>
  <conditionalFormatting sqref="E72">
    <cfRule type="containsBlanks" dxfId="56" priority="52">
      <formula>LEN(TRIM(E72))=0</formula>
    </cfRule>
  </conditionalFormatting>
  <conditionalFormatting sqref="F10:F13">
    <cfRule type="containsBlanks" dxfId="55" priority="50">
      <formula>LEN(TRIM(F10))=0</formula>
    </cfRule>
  </conditionalFormatting>
  <conditionalFormatting sqref="F15:F20">
    <cfRule type="containsBlanks" dxfId="54" priority="47">
      <formula>LEN(TRIM(F15))=0</formula>
    </cfRule>
  </conditionalFormatting>
  <conditionalFormatting sqref="F22:F23">
    <cfRule type="containsBlanks" dxfId="53" priority="46">
      <formula>LEN(TRIM(F22))=0</formula>
    </cfRule>
  </conditionalFormatting>
  <conditionalFormatting sqref="F25:F30">
    <cfRule type="containsBlanks" dxfId="52" priority="45">
      <formula>LEN(TRIM(F25))=0</formula>
    </cfRule>
  </conditionalFormatting>
  <conditionalFormatting sqref="F33">
    <cfRule type="containsBlanks" dxfId="51" priority="44">
      <formula>LEN(TRIM(F33))=0</formula>
    </cfRule>
  </conditionalFormatting>
  <conditionalFormatting sqref="F35">
    <cfRule type="containsBlanks" dxfId="50" priority="43">
      <formula>LEN(TRIM(F35))=0</formula>
    </cfRule>
  </conditionalFormatting>
  <conditionalFormatting sqref="F38:F43">
    <cfRule type="containsBlanks" dxfId="49" priority="42">
      <formula>LEN(TRIM(F38))=0</formula>
    </cfRule>
  </conditionalFormatting>
  <conditionalFormatting sqref="F45:F54">
    <cfRule type="containsBlanks" dxfId="48" priority="41">
      <formula>LEN(TRIM(F45))=0</formula>
    </cfRule>
  </conditionalFormatting>
  <conditionalFormatting sqref="F67:F71">
    <cfRule type="containsBlanks" dxfId="47" priority="40">
      <formula>LEN(TRIM(F67))=0</formula>
    </cfRule>
  </conditionalFormatting>
  <conditionalFormatting sqref="F73:F76">
    <cfRule type="containsBlanks" dxfId="46" priority="39">
      <formula>LEN(TRIM(F73))=0</formula>
    </cfRule>
  </conditionalFormatting>
  <conditionalFormatting sqref="F79:F80">
    <cfRule type="containsBlanks" dxfId="45" priority="38">
      <formula>LEN(TRIM(F79))=0</formula>
    </cfRule>
  </conditionalFormatting>
  <conditionalFormatting sqref="G38">
    <cfRule type="containsBlanks" dxfId="44" priority="55">
      <formula>LEN(TRIM(G38))=0</formula>
    </cfRule>
  </conditionalFormatting>
  <conditionalFormatting sqref="G46">
    <cfRule type="containsBlanks" dxfId="43" priority="58">
      <formula>LEN(TRIM(G46))=0</formula>
    </cfRule>
  </conditionalFormatting>
  <conditionalFormatting sqref="G72">
    <cfRule type="containsBlanks" dxfId="42" priority="51">
      <formula>LEN(TRIM(G72))=0</formula>
    </cfRule>
  </conditionalFormatting>
  <conditionalFormatting sqref="H10:H13">
    <cfRule type="containsBlanks" dxfId="41" priority="37">
      <formula>LEN(TRIM(H10))=0</formula>
    </cfRule>
  </conditionalFormatting>
  <conditionalFormatting sqref="H15:H20">
    <cfRule type="containsBlanks" dxfId="40" priority="36">
      <formula>LEN(TRIM(H15))=0</formula>
    </cfRule>
  </conditionalFormatting>
  <conditionalFormatting sqref="H22:H23">
    <cfRule type="containsBlanks" dxfId="39" priority="35">
      <formula>LEN(TRIM(H22))=0</formula>
    </cfRule>
  </conditionalFormatting>
  <conditionalFormatting sqref="H25:H30">
    <cfRule type="containsBlanks" dxfId="38" priority="34">
      <formula>LEN(TRIM(H25))=0</formula>
    </cfRule>
  </conditionalFormatting>
  <conditionalFormatting sqref="H33">
    <cfRule type="containsBlanks" dxfId="37" priority="33">
      <formula>LEN(TRIM(H33))=0</formula>
    </cfRule>
  </conditionalFormatting>
  <conditionalFormatting sqref="H35">
    <cfRule type="containsBlanks" dxfId="36" priority="32">
      <formula>LEN(TRIM(H35))=0</formula>
    </cfRule>
  </conditionalFormatting>
  <conditionalFormatting sqref="H38:H43">
    <cfRule type="containsBlanks" dxfId="35" priority="31">
      <formula>LEN(TRIM(H38))=0</formula>
    </cfRule>
  </conditionalFormatting>
  <conditionalFormatting sqref="H45:H65">
    <cfRule type="containsBlanks" dxfId="34" priority="26">
      <formula>LEN(TRIM(H45))=0</formula>
    </cfRule>
  </conditionalFormatting>
  <conditionalFormatting sqref="H67:H71">
    <cfRule type="containsBlanks" dxfId="33" priority="29">
      <formula>LEN(TRIM(H67))=0</formula>
    </cfRule>
  </conditionalFormatting>
  <conditionalFormatting sqref="H73:H76 I74:N74">
    <cfRule type="containsBlanks" dxfId="32" priority="28">
      <formula>LEN(TRIM(H73))=0</formula>
    </cfRule>
  </conditionalFormatting>
  <conditionalFormatting sqref="H79:H80">
    <cfRule type="containsBlanks" dxfId="31" priority="27">
      <formula>LEN(TRIM(H79))=0</formula>
    </cfRule>
  </conditionalFormatting>
  <conditionalFormatting sqref="I38">
    <cfRule type="containsBlanks" dxfId="30" priority="54">
      <formula>LEN(TRIM(I38))=0</formula>
    </cfRule>
  </conditionalFormatting>
  <conditionalFormatting sqref="I46">
    <cfRule type="containsBlanks" dxfId="29" priority="57">
      <formula>LEN(TRIM(I46))=0</formula>
    </cfRule>
  </conditionalFormatting>
  <conditionalFormatting sqref="I67">
    <cfRule type="containsBlanks" dxfId="28" priority="60">
      <formula>LEN(TRIM(I67))=0</formula>
    </cfRule>
  </conditionalFormatting>
  <conditionalFormatting sqref="J10:J13">
    <cfRule type="containsBlanks" dxfId="27" priority="25">
      <formula>LEN(TRIM(J10))=0</formula>
    </cfRule>
  </conditionalFormatting>
  <conditionalFormatting sqref="J15:J20">
    <cfRule type="containsBlanks" dxfId="26" priority="24">
      <formula>LEN(TRIM(J15))=0</formula>
    </cfRule>
  </conditionalFormatting>
  <conditionalFormatting sqref="J22:J23">
    <cfRule type="containsBlanks" dxfId="25" priority="23">
      <formula>LEN(TRIM(J22))=0</formula>
    </cfRule>
  </conditionalFormatting>
  <conditionalFormatting sqref="J25:J30">
    <cfRule type="containsBlanks" dxfId="24" priority="22">
      <formula>LEN(TRIM(J25))=0</formula>
    </cfRule>
  </conditionalFormatting>
  <conditionalFormatting sqref="J33">
    <cfRule type="containsBlanks" dxfId="23" priority="21">
      <formula>LEN(TRIM(J33))=0</formula>
    </cfRule>
  </conditionalFormatting>
  <conditionalFormatting sqref="J35">
    <cfRule type="containsBlanks" dxfId="22" priority="20">
      <formula>LEN(TRIM(J35))=0</formula>
    </cfRule>
  </conditionalFormatting>
  <conditionalFormatting sqref="J38:J43">
    <cfRule type="containsBlanks" dxfId="21" priority="19">
      <formula>LEN(TRIM(J38))=0</formula>
    </cfRule>
  </conditionalFormatting>
  <conditionalFormatting sqref="J45:J65">
    <cfRule type="containsBlanks" dxfId="20" priority="18">
      <formula>LEN(TRIM(J45))=0</formula>
    </cfRule>
  </conditionalFormatting>
  <conditionalFormatting sqref="J67:J71">
    <cfRule type="containsBlanks" dxfId="19" priority="17">
      <formula>LEN(TRIM(J67))=0</formula>
    </cfRule>
  </conditionalFormatting>
  <conditionalFormatting sqref="J73">
    <cfRule type="containsBlanks" dxfId="18" priority="16">
      <formula>LEN(TRIM(J73))=0</formula>
    </cfRule>
  </conditionalFormatting>
  <conditionalFormatting sqref="J75:J76">
    <cfRule type="containsBlanks" dxfId="17" priority="15">
      <formula>LEN(TRIM(J75))=0</formula>
    </cfRule>
  </conditionalFormatting>
  <conditionalFormatting sqref="J79:J80">
    <cfRule type="containsBlanks" dxfId="16" priority="14">
      <formula>LEN(TRIM(J79))=0</formula>
    </cfRule>
  </conditionalFormatting>
  <conditionalFormatting sqref="K38">
    <cfRule type="containsBlanks" dxfId="15" priority="53">
      <formula>LEN(TRIM(K38))=0</formula>
    </cfRule>
  </conditionalFormatting>
  <conditionalFormatting sqref="K46">
    <cfRule type="containsBlanks" dxfId="14" priority="56">
      <formula>LEN(TRIM(K46))=0</formula>
    </cfRule>
  </conditionalFormatting>
  <conditionalFormatting sqref="K67">
    <cfRule type="containsBlanks" dxfId="13" priority="59">
      <formula>LEN(TRIM(K67))=0</formula>
    </cfRule>
  </conditionalFormatting>
  <conditionalFormatting sqref="L10:L13">
    <cfRule type="containsBlanks" dxfId="12" priority="13">
      <formula>LEN(TRIM(L10))=0</formula>
    </cfRule>
  </conditionalFormatting>
  <conditionalFormatting sqref="L15:L20">
    <cfRule type="containsBlanks" dxfId="11" priority="12">
      <formula>LEN(TRIM(L15))=0</formula>
    </cfRule>
  </conditionalFormatting>
  <conditionalFormatting sqref="L22:L23">
    <cfRule type="containsBlanks" dxfId="10" priority="11">
      <formula>LEN(TRIM(L22))=0</formula>
    </cfRule>
  </conditionalFormatting>
  <conditionalFormatting sqref="L25:L30">
    <cfRule type="containsBlanks" dxfId="9" priority="10">
      <formula>LEN(TRIM(L25))=0</formula>
    </cfRule>
  </conditionalFormatting>
  <conditionalFormatting sqref="L33">
    <cfRule type="containsBlanks" dxfId="8" priority="9">
      <formula>LEN(TRIM(L33))=0</formula>
    </cfRule>
  </conditionalFormatting>
  <conditionalFormatting sqref="L35">
    <cfRule type="containsBlanks" dxfId="7" priority="8">
      <formula>LEN(TRIM(L35))=0</formula>
    </cfRule>
  </conditionalFormatting>
  <conditionalFormatting sqref="L38:L43">
    <cfRule type="containsBlanks" dxfId="6" priority="7">
      <formula>LEN(TRIM(L38))=0</formula>
    </cfRule>
  </conditionalFormatting>
  <conditionalFormatting sqref="L45:L65">
    <cfRule type="containsBlanks" dxfId="5" priority="1">
      <formula>LEN(TRIM(L45))=0</formula>
    </cfRule>
  </conditionalFormatting>
  <conditionalFormatting sqref="L67:L71">
    <cfRule type="containsBlanks" dxfId="4" priority="5">
      <formula>LEN(TRIM(L67))=0</formula>
    </cfRule>
  </conditionalFormatting>
  <conditionalFormatting sqref="L73">
    <cfRule type="containsBlanks" dxfId="3" priority="4">
      <formula>LEN(TRIM(L73))=0</formula>
    </cfRule>
  </conditionalFormatting>
  <conditionalFormatting sqref="L75:L76">
    <cfRule type="containsBlanks" dxfId="2" priority="3">
      <formula>LEN(TRIM(L75))=0</formula>
    </cfRule>
  </conditionalFormatting>
  <conditionalFormatting sqref="L79:L80">
    <cfRule type="containsBlanks" dxfId="1" priority="2">
      <formula>LEN(TRIM(L79))=0</formula>
    </cfRule>
  </conditionalFormatting>
  <conditionalFormatting sqref="P31:R31 P33:R33 F56:F65">
    <cfRule type="containsBlanks" dxfId="0" priority="92">
      <formula>LEN(TRIM(F31))=0</formula>
    </cfRule>
  </conditionalFormatting>
  <pageMargins left="0.7" right="0.7" top="0.75" bottom="0.75" header="0.3" footer="0.3"/>
  <pageSetup paperSize="9" scale="57" orientation="landscape" r:id="rId1"/>
  <colBreaks count="1" manualBreakCount="1">
    <brk id="1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workbookViewId="0">
      <selection activeCell="D26" sqref="D26"/>
    </sheetView>
  </sheetViews>
  <sheetFormatPr defaultColWidth="8.54296875" defaultRowHeight="12.5" x14ac:dyDescent="0.25"/>
  <sheetData>
    <row r="1" spans="1:2" x14ac:dyDescent="0.25">
      <c r="A1" s="58"/>
    </row>
    <row r="2" spans="1:2" x14ac:dyDescent="0.25">
      <c r="A2" s="58"/>
      <c r="B2" s="58"/>
    </row>
    <row r="3" spans="1:2" x14ac:dyDescent="0.25">
      <c r="B3" s="5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ocType xmlns="ce09f52d-c599-4687-b359-ac792d3714e4">Business Case</DocType>
    <lcf76f155ced4ddcb4097134ff3c332f xmlns="23907ac4-21ea-49fa-8a39-caf80aa8e14f">
      <Terms xmlns="http://schemas.microsoft.com/office/infopath/2007/PartnerControls"/>
    </lcf76f155ced4ddcb4097134ff3c332f>
    <Project_x0020_ID xmlns="ce09f52d-c599-4687-b359-ac792d3714e4" xsi:nil="true"/>
    <_ip_UnifiedCompliancePolicyProperties xmlns="http://schemas.microsoft.com/sharepoint/v3" xsi:nil="true"/>
    <TaxCatchAll xmlns="69834774-a94e-4a06-84bc-392fd506921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2E86D37676A544B81F4936F8033618" ma:contentTypeVersion="5" ma:contentTypeDescription="Create a new document." ma:contentTypeScope="" ma:versionID="d6b3510f93dadd4f7b50b15d2a828484">
  <xsd:schema xmlns:xsd="http://www.w3.org/2001/XMLSchema" xmlns:xs="http://www.w3.org/2001/XMLSchema" xmlns:p="http://schemas.microsoft.com/office/2006/metadata/properties" xmlns:ns1="http://schemas.microsoft.com/sharepoint/v3" xmlns:ns2="23907ac4-21ea-49fa-8a39-caf80aa8e14f" xmlns:ns3="69834774-a94e-4a06-84bc-392fd506921a" xmlns:ns4="ce09f52d-c599-4687-b359-ac792d3714e4" xmlns:ns5="8db525f0-6176-4f5b-a742-e225eceea37d" targetNamespace="http://schemas.microsoft.com/office/2006/metadata/properties" ma:root="true" ma:fieldsID="fa15d49c0bed66aa1fad27b8efb0d1af" ns1:_="" ns2:_="" ns3:_="" ns4:_="" ns5:_="">
    <xsd:import namespace="http://schemas.microsoft.com/sharepoint/v3"/>
    <xsd:import namespace="23907ac4-21ea-49fa-8a39-caf80aa8e14f"/>
    <xsd:import namespace="69834774-a94e-4a06-84bc-392fd506921a"/>
    <xsd:import namespace="ce09f52d-c599-4687-b359-ac792d3714e4"/>
    <xsd:import namespace="8db525f0-6176-4f5b-a742-e225eceea37d"/>
    <xsd:element name="properties">
      <xsd:complexType>
        <xsd:sequence>
          <xsd:element name="documentManagement">
            <xsd:complexType>
              <xsd:all>
                <xsd:element ref="ns2:lcf76f155ced4ddcb4097134ff3c332f" minOccurs="0"/>
                <xsd:element ref="ns3:TaxCatchAll"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5:SharedWithUsers" minOccurs="0"/>
                <xsd:element ref="ns5:SharedWithDetails" minOccurs="0"/>
                <xsd:element ref="ns4:MediaServiceAutoKeyPoints" minOccurs="0"/>
                <xsd:element ref="ns4:MediaServiceKeyPoints" minOccurs="0"/>
                <xsd:element ref="ns4:MediaServiceDateTaken" minOccurs="0"/>
                <xsd:element ref="ns1:_ip_UnifiedCompliancePolicyProperties" minOccurs="0"/>
                <xsd:element ref="ns1:_ip_UnifiedCompliancePolicyUIAction" minOccurs="0"/>
                <xsd:element ref="ns4:DocType" minOccurs="0"/>
                <xsd:element ref="ns4:Project_x0020_ID" minOccurs="0"/>
                <xsd:element ref="ns4: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907ac4-21ea-49fa-8a39-caf80aa8e14f" elementFormDefault="qualified">
    <xsd:import namespace="http://schemas.microsoft.com/office/2006/documentManagement/types"/>
    <xsd:import namespace="http://schemas.microsoft.com/office/infopath/2007/PartnerControls"/>
    <xsd:element name="lcf76f155ced4ddcb4097134ff3c332f" ma:index="8" nillable="true" ma:taxonomy="true" ma:internalName="lcf76f155ced4ddcb4097134ff3c332f" ma:taxonomyFieldName="MediaServiceImageTags" ma:displayName="Image Tags" ma:readOnly="false" ma:fieldId="{5cf76f15-5ced-4ddc-b409-7134ff3c332f}" ma:taxonomyMulti="true" ma:sspId="52fe0610-371f-453b-aae5-f17618e5be7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834774-a94e-4a06-84bc-392fd506921a"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f2bc4cf8-e2f5-43f7-bdab-d5bb99d5c470}" ma:internalName="TaxCatchAll" ma:showField="CatchAllData" ma:web="69834774-a94e-4a06-84bc-392fd50692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09f52d-c599-4687-b359-ac792d3714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DocType" ma:index="23" nillable="true" ma:displayName="DocType" ma:default="Business Case" ma:format="Dropdown" ma:internalName="DocType">
      <xsd:simpleType>
        <xsd:restriction base="dms:Choice">
          <xsd:enumeration value="Generic Document"/>
          <xsd:enumeration value="Business Case"/>
          <xsd:enumeration value="Logframe"/>
          <xsd:enumeration value="Annual Review"/>
        </xsd:restriction>
      </xsd:simpleType>
    </xsd:element>
    <xsd:element name="Project_x0020_ID" ma:index="24" nillable="true" ma:displayName="Project ID" ma:description="Valid project ID" ma:format="Dropdown" ma:internalName="Project_x0020_ID">
      <xsd:simpleType>
        <xsd:restriction base="dms:Text">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b525f0-6176-4f5b-a742-e225eceea37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5A5C0-4DA5-4788-A2E4-422E55E5875A}">
  <ds:schemaRefs>
    <ds:schemaRef ds:uri="http://schemas.microsoft.com/office/2006/metadata/properties"/>
    <ds:schemaRef ds:uri="http://schemas.microsoft.com/office/infopath/2007/PartnerControls"/>
    <ds:schemaRef ds:uri="c370b45c-3a74-4f05-8285-9d1d5a9e5906"/>
  </ds:schemaRefs>
</ds:datastoreItem>
</file>

<file path=customXml/itemProps2.xml><?xml version="1.0" encoding="utf-8"?>
<ds:datastoreItem xmlns:ds="http://schemas.openxmlformats.org/officeDocument/2006/customXml" ds:itemID="{FEBD57A0-F59C-4AAD-8B60-CB53905C70A0}">
  <ds:schemaRefs>
    <ds:schemaRef ds:uri="http://schemas.microsoft.com/sharepoint/v3/contenttype/forms"/>
  </ds:schemaRefs>
</ds:datastoreItem>
</file>

<file path=customXml/itemProps3.xml><?xml version="1.0" encoding="utf-8"?>
<ds:datastoreItem xmlns:ds="http://schemas.openxmlformats.org/officeDocument/2006/customXml" ds:itemID="{97D646F9-80C9-4112-ABBD-506175E2F72E}"/>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Narrative Report Tables</vt:lpstr>
      <vt:lpstr>Ukraine logframe</vt:lpstr>
      <vt:lpstr>Ukraine Metrics </vt:lpstr>
      <vt:lpstr>Counting issues log</vt:lpstr>
      <vt:lpstr>'Ukraine logframe'!Print_Area</vt:lpstr>
      <vt:lpstr>'Ukraine Metrics '!Print_Area</vt:lpstr>
    </vt:vector>
  </TitlesOfParts>
  <Manager/>
  <Company>DFID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Template_Logical Framework</dc:title>
  <dc:subject/>
  <dc:creator>Claire Fitzroy</dc:creator>
  <cp:keywords/>
  <dc:description/>
  <cp:lastModifiedBy>David Crowther</cp:lastModifiedBy>
  <cp:revision/>
  <dcterms:created xsi:type="dcterms:W3CDTF">2010-10-26T15:58:14Z</dcterms:created>
  <dcterms:modified xsi:type="dcterms:W3CDTF">2024-03-14T11:43:59Z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Document Type">
    <vt:lpwstr>Logical framework</vt:lpwstr>
  </property>
  <property fmtid="{D5CDD505-2E9C-101B-9397-08002B2CF9AE}" pid="3" name="ContentTypeId">
    <vt:lpwstr>0x010100F955E7744636E840A35F584BAA0A019F</vt:lpwstr>
  </property>
  <property fmtid="{D5CDD505-2E9C-101B-9397-08002B2CF9AE}" pid="4" name="_NewReviewCycle">
    <vt:lpwstr/>
  </property>
  <property fmtid="{D5CDD505-2E9C-101B-9397-08002B2CF9AE}" pid="5" name="MediaServiceImageTags">
    <vt:lpwstr/>
  </property>
</Properties>
</file>