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8_{524263C1-33DF-4E27-9114-3E9BF9FB4969}" xr6:coauthVersionLast="46" xr6:coauthVersionMax="46" xr10:uidLastSave="{00000000-0000-0000-0000-000000000000}"/>
  <bookViews>
    <workbookView xWindow="-120" yWindow="-120" windowWidth="29040" windowHeight="15840" xr2:uid="{00000000-000D-0000-FFFF-FFFF00000000}"/>
  </bookViews>
  <sheets>
    <sheet name="FCDO Logframe" sheetId="1" r:id="rId1"/>
    <sheet name="Change fram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2" i="1" l="1"/>
  <c r="J62" i="1"/>
  <c r="I62" i="1"/>
  <c r="I108" i="1" l="1"/>
  <c r="K62" i="1" l="1"/>
  <c r="L62" i="1" s="1"/>
  <c r="K63" i="1"/>
  <c r="K73" i="1"/>
  <c r="H87" i="1"/>
  <c r="I87" i="1" s="1"/>
  <c r="J87" i="1" s="1"/>
  <c r="J148" i="1"/>
  <c r="J143" i="1"/>
  <c r="K20" i="1" l="1"/>
  <c r="K87" i="1"/>
  <c r="M87" i="1" s="1"/>
  <c r="I170" i="1"/>
  <c r="J170" i="1" s="1"/>
  <c r="J31" i="1"/>
  <c r="K31" i="1" s="1"/>
  <c r="I88" i="1" l="1"/>
  <c r="J88" i="1" s="1"/>
  <c r="K88" i="1" s="1"/>
  <c r="I190" i="1" l="1"/>
  <c r="I123" i="1"/>
  <c r="I113" i="1"/>
  <c r="I83" i="1" l="1"/>
  <c r="J83" i="1" s="1"/>
  <c r="K83" i="1" s="1"/>
  <c r="I78" i="1" l="1"/>
  <c r="J78" i="1" s="1"/>
  <c r="K78" i="1" s="1"/>
  <c r="I63" i="1"/>
  <c r="I20" i="1" s="1"/>
  <c r="I58" i="1"/>
  <c r="J58" i="1" s="1"/>
  <c r="K58" i="1" s="1"/>
  <c r="J147" i="1" l="1"/>
  <c r="I147" i="1"/>
  <c r="H147" i="1"/>
  <c r="H142" i="1" l="1"/>
  <c r="I142" i="1" l="1"/>
  <c r="J142" i="1" s="1"/>
  <c r="R149" i="1"/>
  <c r="R147" i="1"/>
  <c r="R148" i="1" s="1"/>
  <c r="R1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tc={2E8EEAB9-0AD2-483F-8E24-847A70340CE8}</author>
    <author>tc={56D4137D-251A-48BB-9188-C445530CE2EB}</author>
    <author>tc={F82EA97B-8111-4460-80EA-A58D4693CCBC}</author>
  </authors>
  <commentList>
    <comment ref="K93" authorId="0" shapeId="0" xr:uid="{2E8EEAB9-0AD2-483F-8E24-847A70340CE8}">
      <text>
        <t>[Threaded comment]
Your version of Excel allows you to read this threaded comment; however, any edits to it will get removed if the file is opened in a newer version of Excel. Learn more: https://go.microsoft.com/fwlink/?linkid=870924
Comment:
    Integrated Outreach Round 1 was   implemented in June. The data is not included in the update, and will be included once compiled.</t>
      </text>
    </comment>
    <comment ref="M97" authorId="1" shapeId="0" xr:uid="{56D4137D-251A-48BB-9188-C445530CE2EB}">
      <text>
        <t>[Threaded comment]
Your version of Excel allows you to read this threaded comment; however, any edits to it will get removed if the file is opened in a newer version of Excel. Learn more: https://go.microsoft.com/fwlink/?linkid=870924
Comment:
    The denominator will be subject to change based on the update/advice that will be provided by NEPI Taskforce and MoPHP.</t>
      </text>
    </comment>
    <comment ref="K98" authorId="2" shapeId="0" xr:uid="{F82EA97B-8111-4460-80EA-A58D4693CCBC}">
      <text>
        <t>[Threaded comment]
Your version of Excel allows you to read this threaded comment; however, any edits to it will get removed if the file is opened in a newer version of Excel. Learn more: https://go.microsoft.com/fwlink/?linkid=870924
Comment:
    The campaign was planned only in 14 Northern governorates</t>
      </text>
    </comment>
  </commentList>
</comments>
</file>

<file path=xl/sharedStrings.xml><?xml version="1.0" encoding="utf-8"?>
<sst xmlns="http://schemas.openxmlformats.org/spreadsheetml/2006/main" count="803" uniqueCount="205">
  <si>
    <t>PROJECT NAME</t>
  </si>
  <si>
    <t>UNICEF - Responding to the Nutrition Crisis in Yemen (R2N) - 300525</t>
  </si>
  <si>
    <t>IMPACT</t>
  </si>
  <si>
    <t>Sector</t>
  </si>
  <si>
    <t>Impact Indicator 1 (nutrition)</t>
  </si>
  <si>
    <t>Baseline</t>
  </si>
  <si>
    <t>Milestone 1 
(Oct 2018 - Jun 2019)</t>
  </si>
  <si>
    <t>Milestone 2
(Jul 2019 - Dec 2019)</t>
  </si>
  <si>
    <t>Milestone 3
(Jan 2020 - Jun 2020)</t>
  </si>
  <si>
    <t>Milestone 4_x000D_
(July 2020-Dec 2020)</t>
  </si>
  <si>
    <t xml:space="preserve">Milestone 5              (Jan 2021 - June 2021) </t>
  </si>
  <si>
    <t>Miestone 6 (July 2021 - Dec 2021)</t>
  </si>
  <si>
    <t>Target - March 2022</t>
  </si>
  <si>
    <t xml:space="preserve">Improved nutrition status among infants, children, adolescents and pregnant women in Yemen through convergent life-saving interventions and improved services </t>
  </si>
  <si>
    <t>% of children U5s wasted (moderate and severe)</t>
  </si>
  <si>
    <t>Planned</t>
  </si>
  <si>
    <t>Achieved</t>
  </si>
  <si>
    <t>Source</t>
  </si>
  <si>
    <t>SMART surveys results, MICS</t>
  </si>
  <si>
    <t>Impact Indicator 2 (nutrition)</t>
  </si>
  <si>
    <t>% of children U5s stunted (moderate and severe)</t>
  </si>
  <si>
    <t>OUTCOME</t>
  </si>
  <si>
    <t>Nutrition</t>
  </si>
  <si>
    <t>Outcome Indicator 1.a (nutrition)</t>
  </si>
  <si>
    <t>DFID attribution*</t>
  </si>
  <si>
    <t>Cumulative or reporting period**</t>
  </si>
  <si>
    <t>Assumptions</t>
  </si>
  <si>
    <t>Affected populations in Yemen have access to critical live-saving humanitarian interventions and services are strengthened (with a focus on provision maintenance, risk management and learning)</t>
  </si>
  <si>
    <t xml:space="preserve">% coverage of  SAM treatment against need </t>
  </si>
  <si>
    <t>Cumulative</t>
  </si>
  <si>
    <t xml:space="preserve">‒	Districts and health facilities remains accessible
‒	Access to import and transport supplies to the service delivery locations. 
</t>
  </si>
  <si>
    <t xml:space="preserve">CMAM Database from OTPs and Mobile teams, Caseload Estimates of the nutrition cluster </t>
  </si>
  <si>
    <t>Outcome Indicator 1.b (nutrition)</t>
  </si>
  <si>
    <t>% of health facilities supported by UNICEF reporting no stock-outs of RUTF</t>
  </si>
  <si>
    <t xml:space="preserve">Reporting period </t>
  </si>
  <si>
    <t xml:space="preserve">TPM data, NGOs reports to the cluster, Monthly CMAM reports </t>
  </si>
  <si>
    <t>Health</t>
  </si>
  <si>
    <t>Outcome Indicator 2 (health)</t>
  </si>
  <si>
    <t>% of health facilities supported by UNICEF reporting no stock-outs of 4 essential drugs and commodities in the last quarter (ORS, Zinc, Amoxicillin, Penta3 vaccines)</t>
  </si>
  <si>
    <t xml:space="preserve">cumulative </t>
  </si>
  <si>
    <t>TPM Report from 2000 HFs</t>
  </si>
  <si>
    <t>WASH</t>
  </si>
  <si>
    <t>Outcome Indicator 3 (WASH)</t>
  </si>
  <si>
    <t>Target - Sept 2021</t>
  </si>
  <si>
    <t># of people benefitting from waste water collected by local councils supported by UNICEF treated and safely disposed</t>
  </si>
  <si>
    <t xml:space="preserve">cumulative   </t>
  </si>
  <si>
    <t>Field monitoring and partner reports (No study was carried out to establish the data including baseline)</t>
  </si>
  <si>
    <t>Number of people accessing a sufficient quantity of safe water for drinking, cooking and personal hygiene</t>
  </si>
  <si>
    <t xml:space="preserve"> 3,434,343 	
</t>
  </si>
  <si>
    <t xml:space="preserve">WASH Facilitators, TPM and implementing partners progress and monitoring report   </t>
  </si>
  <si>
    <t>Protection</t>
  </si>
  <si>
    <t>Outcome Indicator 4 (protection)</t>
  </si>
  <si>
    <t>% of health facilities supported by UNICEF applying the standard operating procedures (SOPs) for integration of social welfare and psychosocial support into health and nutrition services</t>
  </si>
  <si>
    <t>Evidence</t>
  </si>
  <si>
    <t>Outcome Indicator 5 (learning)</t>
  </si>
  <si>
    <t># of national policies, strategies or plans amended based on new evidence generated by UNICEF</t>
  </si>
  <si>
    <t>cumulative</t>
  </si>
  <si>
    <t>RISK RATING</t>
  </si>
  <si>
    <t>Progress reports, presentations for review meetings, analytical reports</t>
  </si>
  <si>
    <t>High</t>
  </si>
  <si>
    <t>OUTPUT 1</t>
  </si>
  <si>
    <t>Output Indicator 1.1a (nutrition)</t>
  </si>
  <si>
    <t>Assumption</t>
  </si>
  <si>
    <t xml:space="preserve">Affected populations in Yemen are provided with life-saving nutrition, health, WASH and protection support </t>
  </si>
  <si>
    <t xml:space="preserve"># of children under 5 screened for Severe Acute Malnutrition (SAM) </t>
  </si>
  <si>
    <t xml:space="preserve">‒ Districts and health facilities remains accessible
‒ Access to import and transport supplies to the service delivery locations. - Nutrition Cluster targets are subject to change, which may require revisions to nutrition milestones and targets 
</t>
  </si>
  <si>
    <t xml:space="preserve">CMAM , CHVs &amp; CHWs, MUAC camapaign and Integrated Outreach reports </t>
  </si>
  <si>
    <t>Output Indicator 1.1b (nutrition)</t>
  </si>
  <si>
    <t># of children under 5 with SAM enrolled in management programmes***</t>
  </si>
  <si>
    <t>CMAM database of the monthly reports of OTPs in fixed health facilities and mobile tems</t>
  </si>
  <si>
    <t>Output Indicator 1.1c (nutrition)</t>
  </si>
  <si>
    <t>% of under 5 children enrolled in SAM management programmes who default (expressed as an average and range min/max)</t>
  </si>
  <si>
    <t>&lt;15%</t>
  </si>
  <si>
    <t>Output Indicator 1.2 (nutrition)</t>
  </si>
  <si>
    <t># of children at school age (10 - 19 years old) receiving weekly iron supplementation as part of anaemia prevention interventions</t>
  </si>
  <si>
    <t>Monthly reports of Adolescent program from GHOs</t>
  </si>
  <si>
    <t>Output Indicator 1.3 (nutrition)</t>
  </si>
  <si>
    <t># of pregnant and lactating women receiving counselling and education on infant and young child feeding (IYCF)</t>
  </si>
  <si>
    <t>IYCF monthly reports from health facilities, mobile teams, community health volunteers and CHWs and integrated outreach activities</t>
  </si>
  <si>
    <t>Output Indicator 1.4 (health)</t>
  </si>
  <si>
    <t># of primary health consultations provided to children under 5, caregivers and pregnant and lactating women through  health facilities, outreach services, and mobile health teams</t>
  </si>
  <si>
    <t xml:space="preserve">cumulative  </t>
  </si>
  <si>
    <t xml:space="preserve"> monthly reports from health facilities, mobile teams, community health workers and integrated outreach activities</t>
  </si>
  <si>
    <t>Output Indicator 1.5 (health)</t>
  </si>
  <si>
    <t># of women of reproductive age receiving skilled birth attendance (home/facilities)</t>
  </si>
  <si>
    <t>Output Indicator 1.6a (health)</t>
  </si>
  <si>
    <t>% of targeted children who are vaccinated with three doses of DTP/Penta vaccine (Routine vaccination &amp; Integrated Outreach rounds)</t>
  </si>
  <si>
    <t>784869 (100%)</t>
  </si>
  <si>
    <t>523246 (100%)</t>
  </si>
  <si>
    <t>540079 (100%)</t>
  </si>
  <si>
    <t>540,079 (100%)</t>
  </si>
  <si>
    <t>556,912 (100%)</t>
  </si>
  <si>
    <t>830372 (100%)</t>
  </si>
  <si>
    <t>653,020 (83%)</t>
  </si>
  <si>
    <t>545,354 (104%)</t>
  </si>
  <si>
    <t>335315 (62%)</t>
  </si>
  <si>
    <t>588574 (109%)</t>
  </si>
  <si>
    <t>reporting period</t>
  </si>
  <si>
    <t xml:space="preserve">     Administrative Data MoPHP, monthly reports from health facilities, mobile teams, community health workers and integrated outreach</t>
  </si>
  <si>
    <t>Output Indicator 1.6b (health)</t>
  </si>
  <si>
    <t>% of children &lt;5yrs vaccinated during each rounds of Polio Vaccination campaign (Total target=5,535,816)</t>
  </si>
  <si>
    <t xml:space="preserve">4,692,335 (85%) </t>
  </si>
  <si>
    <t>4,548,829 (82%)</t>
  </si>
  <si>
    <t>5,018,283 (91%)</t>
  </si>
  <si>
    <t>3,800,313 (93%)</t>
  </si>
  <si>
    <t xml:space="preserve">reporting period </t>
  </si>
  <si>
    <t>Output Indicator 1.7 (health)</t>
  </si>
  <si>
    <t xml:space="preserve"># of healthcare facility staff and community health workers Orientated in Infection Prevention and Control, detection and referral of suspected COVID-19 cases among children, pregnant and breastfeeding women </t>
  </si>
  <si>
    <t>Training Report from FOs</t>
  </si>
  <si>
    <t>Output Indicator 1.8 (WASH)</t>
  </si>
  <si>
    <t># of people provided with access to drinking water through UNICEF support to operational and maintenance (O&amp;M) and rehabilitation of public water systems</t>
  </si>
  <si>
    <t> </t>
  </si>
  <si>
    <t>Field monitoring and partner reports</t>
  </si>
  <si>
    <t>Output Indicator 1.9a (WASH)</t>
  </si>
  <si>
    <t xml:space="preserve"># of individuals provided with emergency WASH </t>
  </si>
  <si>
    <t>Output Indicator 1.9b (WASH)</t>
  </si>
  <si>
    <t># of Rapid Response Teams responding to cholera and emergencies</t>
  </si>
  <si>
    <t>Output Indicator 1.10 (WASH)</t>
  </si>
  <si>
    <t># of household members who have benefitted from UNICEF hygiene promotion activities, observed practicing handwashing with soap at critical times</t>
  </si>
  <si>
    <t>Field monitoring and partner reports; Behaviour monitoring reports</t>
  </si>
  <si>
    <t>Output Indicator 1.11 (WASH)</t>
  </si>
  <si>
    <t>Target - March 2021</t>
  </si>
  <si>
    <t># people supported through continuity of WASH service</t>
  </si>
  <si>
    <t>Field monitoring, partner reports</t>
  </si>
  <si>
    <t>Output Indicator 1.12 (WASH)</t>
  </si>
  <si>
    <t># WASH NFI kit distributed to self-isolated Household</t>
  </si>
  <si>
    <t>25,000 HH/ 200,000 people</t>
  </si>
  <si>
    <t>21,875HH/ 175,000 people</t>
  </si>
  <si>
    <t xml:space="preserve">64,066 HH/ 448,462 people </t>
  </si>
  <si>
    <t>Health and Nutrition (Social Protection)</t>
  </si>
  <si>
    <t>Output Indicator 1.13 (H&amp;N) CLOSED</t>
  </si>
  <si>
    <t># of pregnant women and mothers with newborns  receiving  vouchers to cover transportation costs for delivery, postnatal care and medical care in case of complications (Target 5,285)</t>
  </si>
  <si>
    <t>TBD</t>
  </si>
  <si>
    <t>3150 (60%)</t>
  </si>
  <si>
    <t>3,700 (70%)</t>
  </si>
  <si>
    <t>Helath Voucher Project MIS, Baseline survey of one pilot district in 2020</t>
  </si>
  <si>
    <t>IMPACT WEIGHTING (%)</t>
  </si>
  <si>
    <t>Child Protection</t>
  </si>
  <si>
    <t>Output Indicator 1.14a (protection)</t>
  </si>
  <si>
    <t># of identified children who receive support through case management/referrals</t>
  </si>
  <si>
    <t>Output Indicator 1.14b (protection)</t>
  </si>
  <si>
    <t># of children and caregivers receiving mental health and PSS inside HF and remotely (within HF catchment areas)</t>
  </si>
  <si>
    <t>OUTPUT 2</t>
  </si>
  <si>
    <t>Output Indicator 2.1 (nutrition)</t>
  </si>
  <si>
    <t xml:space="preserve">Nutrition, health and WASH services in Yemen are supported at a local level to be more efficient and effective </t>
  </si>
  <si>
    <t>% of functional health facilities supported by UNICEF that provide SAM management programmes</t>
  </si>
  <si>
    <t>Reporting period</t>
  </si>
  <si>
    <t xml:space="preserve">OTPs Status Tracking Reports, Third Party Monitoring Reports </t>
  </si>
  <si>
    <t>Output Indicator 2.2 (nutrition)</t>
  </si>
  <si>
    <t># of Therapeutic Feeding Centre (TFCs) and Outpatient Therapeutic Programme (OTPs) supported by UNICEF with functional child-friendly spaces (offering Early Childhood Development services)</t>
  </si>
  <si>
    <t xml:space="preserve">Cumulative  </t>
  </si>
  <si>
    <t xml:space="preserve">Program Reports, Third Party Monitoring Reports </t>
  </si>
  <si>
    <t>Output Indicator 2.3 (health)</t>
  </si>
  <si>
    <t>% of clinics supported by UNICEF offering minimum initial service package (primary health care, reproductive health, sexual and gender based violence support) (total=4500)</t>
  </si>
  <si>
    <t>Output Indicator 2.4 (health)</t>
  </si>
  <si>
    <t>% of estimated pregnant women in Yemen that have received at one ante-natal visit by a community health worker</t>
  </si>
  <si>
    <t>N/A</t>
  </si>
  <si>
    <t xml:space="preserve">   Administrative Data MoPHP, monthly reports from health facilities,</t>
  </si>
  <si>
    <t>Output Indicator 2.5 (health)</t>
  </si>
  <si>
    <t xml:space="preserve"># of Health Facilities provided with medical, preventive and protective supplies (PPE, IPC supplies, ventilators and related equipment, test kits etc) to continue service delivery with optimum safety from COVID-19 transmission (both for health providers and clients) </t>
  </si>
  <si>
    <t xml:space="preserve">Delivery Report from supply </t>
  </si>
  <si>
    <t>Output Indicator 2.6 (WASH)</t>
  </si>
  <si>
    <t># of UNICEF supported isolation units /health centres meeting WASH basic IPC standard</t>
  </si>
  <si>
    <t>Output Indicator 2.7a (WASH)</t>
  </si>
  <si>
    <t># of water facilities supported by UNICEF that have  a risk management plan for improvement of water services</t>
  </si>
  <si>
    <t>Output Indicator 2.7b (WASH)</t>
  </si>
  <si>
    <t># of people provided with improved water services by water facilities with a risk management plan</t>
  </si>
  <si>
    <t>OUTPUT 3</t>
  </si>
  <si>
    <t>Output Indicator 3.1 (learning)</t>
  </si>
  <si>
    <t>Evidence is generated by UNICEF to improve understanding of the context and influence the shape of the response in Yemen</t>
  </si>
  <si>
    <t xml:space="preserve"># of  surveys and assessments conducted by UNICEF funded by DFID </t>
  </si>
  <si>
    <t>100% (For SMART surveys)</t>
  </si>
  <si>
    <t xml:space="preserve">Cumulative </t>
  </si>
  <si>
    <t>Survey and assessment reports</t>
  </si>
  <si>
    <t>Output Indicator 3.2 (learning)</t>
  </si>
  <si>
    <t># of analysis conducted on how the response efficiency could be improved (e.g. return on investment analysis)</t>
  </si>
  <si>
    <t>Output Indicator 3.3 (learning)</t>
  </si>
  <si>
    <t xml:space="preserve"># of risk analysis and preparedness and contingency plans updated and shared with DFID </t>
  </si>
  <si>
    <t>Risk register</t>
  </si>
  <si>
    <t>Low</t>
  </si>
  <si>
    <t>*DFID attribution refers to the percent of results which can be attributed to DFID funds</t>
  </si>
  <si>
    <t>** Cumulative results are cumulative for both the milestone and overall target. Reporting period refers to achievement during the milestone period.</t>
  </si>
  <si>
    <t>*** Target and Milestones are set as 90% of the nutrition caseload, and is subject to revision based on caseload</t>
  </si>
  <si>
    <t xml:space="preserve">106288
</t>
  </si>
  <si>
    <t>Joe Bloggs</t>
  </si>
  <si>
    <t>Indicator amended from 'No of children enrolled in primary schools' to 'Number of children enrolled in UNICEF supported primary schools (disagregated by sex)</t>
  </si>
  <si>
    <t>Output 1, Indictor 2</t>
  </si>
  <si>
    <t>E.g.</t>
  </si>
  <si>
    <t>DATE</t>
  </si>
  <si>
    <t>AUTHOR</t>
  </si>
  <si>
    <t>DETAILS OF CHANGE</t>
  </si>
  <si>
    <t>LOGFRAME SECTION</t>
  </si>
  <si>
    <t>ID</t>
  </si>
  <si>
    <t>Use this change log to record all changes to the logframe over the life of the project.</t>
  </si>
  <si>
    <t>Outcome indicator 3 (WASH)</t>
  </si>
  <si>
    <r>
      <t xml:space="preserve">Upon discussion with FCDO, the outcome indicator for WASH was not indicative of the WASH programme as a whole. The original indicator </t>
    </r>
    <r>
      <rPr>
        <i/>
        <sz val="11"/>
        <rFont val="Arial Narrow"/>
        <family val="2"/>
      </rPr>
      <t xml:space="preserve">number of people benefitting from waste water collected by local councils supported by UNICEF treated and safely disposed </t>
    </r>
    <r>
      <rPr>
        <sz val="11"/>
        <rFont val="Arial Narrow"/>
        <family val="2"/>
      </rPr>
      <t xml:space="preserve">has been replaced with </t>
    </r>
    <r>
      <rPr>
        <i/>
        <sz val="11"/>
        <rFont val="Arial Narrow"/>
        <family val="2"/>
      </rPr>
      <t>number of people accessing a sufficient quantity of safe water for drinking, cooking and personal hygiene.</t>
    </r>
  </si>
  <si>
    <t>The COVID-19 indicators added for the GBP 10m top up funds received in June 2020 have now been closed, with final reporting as of 31 March 2021</t>
  </si>
  <si>
    <t>The COVID-19 indicators added for the GBP 10m top up funds received in June 2020 have now been closed, with final reporting as of 31 March 2022</t>
  </si>
  <si>
    <t>has been closed, due to ongoing challenges with the MoPHP in the design of the programme. UNICEF is still exploring options and looking at potentially integrating this programme with other ongoing cash benefit programmes, and will continue discussions with FCDO.</t>
  </si>
  <si>
    <t>01.08.2021</t>
  </si>
  <si>
    <r>
      <t xml:space="preserve">has been closed and replaced with </t>
    </r>
    <r>
      <rPr>
        <i/>
        <sz val="11"/>
        <rFont val="Arial Narrow"/>
        <family val="2"/>
      </rPr>
      <t>NIS review action plan endorsed/validated</t>
    </r>
    <r>
      <rPr>
        <sz val="11"/>
        <rFont val="Arial Narrow"/>
        <family val="2"/>
      </rPr>
      <t>. Both UNICEF and FCDO agree that the new indicator will better measure programmatic outcomes, and measure progress against the Nutrition Information System action plan.</t>
    </r>
  </si>
  <si>
    <t>NIS review action plan endorsed/validated</t>
  </si>
  <si>
    <t>UNICEF</t>
  </si>
  <si>
    <t xml:space="preserve">3,927,987 
</t>
  </si>
  <si>
    <t>416,825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</si>
</sst>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 #,##0_-;_-* &quot;-&quot;??_-;_-@_-"/>
    <numFmt numFmtId="166" formatCode="0.0%"/>
    <numFmt numFmtId="167" formatCode="_(* #,##0_);_(* \(#,##0\);_(* &quot;-&quot;??_);_(@_)"/>
  </numFmts>
  <fonts count="28" x14ac:knownFonts="1">
    <font>
      <sz val="10"/>
      <name val="Arial"/>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1"/>
      <color theme="0"/>
      <name val="Calibri"/>
      <family val="2"/>
      <scheme val="minor"/>
    </font>
    <font>
      <b/>
      <sz val="11"/>
      <color theme="1"/>
      <name val="Calibri"/>
      <family val="2"/>
      <scheme val="minor"/>
    </font>
    <font>
      <b/>
      <sz val="11"/>
      <color rgb="FF000000"/>
      <name val="Calibri"/>
      <family val="2"/>
      <scheme val="minor"/>
    </font>
    <font>
      <sz val="9"/>
      <color rgb="FF000000"/>
      <name val="Arial"/>
      <family val="2"/>
    </font>
    <font>
      <b/>
      <sz val="9"/>
      <color rgb="FF000000"/>
      <name val="Arial"/>
      <family val="2"/>
    </font>
    <font>
      <sz val="11"/>
      <color rgb="FF002060"/>
      <name val="Calibri"/>
      <family val="2"/>
    </font>
    <font>
      <sz val="10"/>
      <name val="Arial Narrow"/>
      <family val="2"/>
    </font>
    <font>
      <b/>
      <sz val="8"/>
      <name val="Arial"/>
      <family val="2"/>
    </font>
    <font>
      <sz val="11"/>
      <color rgb="FF000000"/>
      <name val="Calibri"/>
      <family val="2"/>
    </font>
    <font>
      <i/>
      <sz val="9"/>
      <color rgb="FF000000"/>
      <name val="Arial"/>
      <family val="2"/>
    </font>
    <font>
      <sz val="10"/>
      <color theme="1" tint="4.9989318521683403E-2"/>
      <name val="Arial"/>
      <family val="2"/>
    </font>
    <font>
      <sz val="9"/>
      <color theme="1" tint="4.9989318521683403E-2"/>
      <name val="Arial"/>
      <family val="2"/>
    </font>
    <font>
      <sz val="9"/>
      <color rgb="FF0070C0"/>
      <name val="Arial"/>
      <family val="2"/>
    </font>
    <font>
      <sz val="9"/>
      <color rgb="FFFF0000"/>
      <name val="Arial"/>
      <family val="2"/>
    </font>
    <font>
      <sz val="10"/>
      <color rgb="FF000000"/>
      <name val="Arial"/>
      <family val="2"/>
    </font>
    <font>
      <sz val="11"/>
      <color rgb="FF444444"/>
      <name val="Calibri"/>
      <family val="2"/>
      <charset val="1"/>
    </font>
    <font>
      <i/>
      <sz val="10"/>
      <name val="Arial"/>
      <family val="2"/>
    </font>
    <font>
      <b/>
      <sz val="10"/>
      <color theme="0"/>
      <name val="Arial"/>
      <family val="2"/>
    </font>
    <font>
      <b/>
      <sz val="10"/>
      <name val="Arial"/>
      <family val="2"/>
    </font>
    <font>
      <sz val="11"/>
      <name val="Arial Narrow"/>
      <family val="2"/>
    </font>
    <font>
      <i/>
      <sz val="11"/>
      <name val="Arial Narrow"/>
      <family val="2"/>
    </font>
    <font>
      <sz val="8"/>
      <name val="Arial"/>
      <family val="2"/>
    </font>
  </fonts>
  <fills count="2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rgb="FFC0C0C0"/>
        <bgColor rgb="FF000000"/>
      </patternFill>
    </fill>
    <fill>
      <patternFill patternType="solid">
        <fgColor rgb="FFFFFFFF"/>
        <bgColor indexed="64"/>
      </patternFill>
    </fill>
    <fill>
      <patternFill patternType="solid">
        <fgColor rgb="FFA5A5A5"/>
      </patternFill>
    </fill>
    <fill>
      <patternFill patternType="solid">
        <fgColor rgb="FFD9D9D9"/>
        <bgColor indexed="64"/>
      </patternFill>
    </fill>
    <fill>
      <patternFill patternType="solid">
        <fgColor rgb="FFFFFF99"/>
        <bgColor indexed="64"/>
      </patternFill>
    </fill>
    <fill>
      <patternFill patternType="solid">
        <fgColor theme="3" tint="0.79998168889431442"/>
        <bgColor indexed="64"/>
      </patternFill>
    </fill>
    <fill>
      <patternFill patternType="solid">
        <fgColor rgb="FFD9E1F2"/>
        <bgColor rgb="FF000000"/>
      </patternFill>
    </fill>
    <fill>
      <patternFill patternType="solid">
        <fgColor rgb="FFD0CECE"/>
        <bgColor indexed="64"/>
      </patternFill>
    </fill>
    <fill>
      <patternFill patternType="solid">
        <fgColor theme="0" tint="-0.14999847407452621"/>
        <bgColor rgb="FF000000"/>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3">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164" fontId="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6" fillId="14" borderId="18" applyNumberFormat="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cellStyleXfs>
  <cellXfs count="506">
    <xf numFmtId="0" fontId="0" fillId="0" borderId="0" xfId="0"/>
    <xf numFmtId="0" fontId="4" fillId="2" borderId="1" xfId="0" applyFont="1" applyFill="1" applyBorder="1" applyAlignment="1">
      <alignment vertical="top" wrapText="1"/>
    </xf>
    <xf numFmtId="0" fontId="4" fillId="3" borderId="2" xfId="0" applyFont="1" applyFill="1" applyBorder="1" applyAlignment="1">
      <alignment vertical="top" wrapText="1"/>
    </xf>
    <xf numFmtId="0" fontId="4" fillId="2" borderId="3" xfId="0" applyFont="1" applyFill="1" applyBorder="1" applyAlignment="1">
      <alignment vertical="top" wrapText="1"/>
    </xf>
    <xf numFmtId="0" fontId="4" fillId="4" borderId="3" xfId="0" applyFont="1" applyFill="1" applyBorder="1" applyAlignment="1">
      <alignment vertical="top" wrapText="1"/>
    </xf>
    <xf numFmtId="0" fontId="4" fillId="0" borderId="1" xfId="0" applyFont="1" applyBorder="1" applyAlignment="1">
      <alignment horizontal="center" vertical="top" wrapText="1"/>
    </xf>
    <xf numFmtId="0" fontId="5" fillId="0" borderId="3" xfId="0" applyFont="1" applyBorder="1" applyAlignment="1">
      <alignment vertical="top" wrapText="1"/>
    </xf>
    <xf numFmtId="0" fontId="4" fillId="0" borderId="2" xfId="0" applyFont="1" applyBorder="1" applyAlignment="1">
      <alignment horizontal="center" vertical="top" wrapText="1"/>
    </xf>
    <xf numFmtId="0" fontId="5" fillId="5" borderId="1" xfId="0" applyFont="1" applyFill="1" applyBorder="1" applyAlignment="1">
      <alignment vertical="top" wrapText="1"/>
    </xf>
    <xf numFmtId="0" fontId="5" fillId="0" borderId="1" xfId="0" applyFont="1" applyBorder="1" applyAlignment="1">
      <alignment vertical="top" wrapText="1"/>
    </xf>
    <xf numFmtId="0" fontId="4" fillId="0" borderId="0" xfId="0" applyFont="1" applyAlignment="1">
      <alignment vertical="top" wrapText="1"/>
    </xf>
    <xf numFmtId="0" fontId="4" fillId="3" borderId="1" xfId="0" applyFont="1" applyFill="1" applyBorder="1" applyAlignment="1">
      <alignment vertical="top" wrapText="1"/>
    </xf>
    <xf numFmtId="0" fontId="4" fillId="2" borderId="5" xfId="0" applyFont="1" applyFill="1" applyBorder="1" applyAlignment="1">
      <alignment vertical="top" wrapText="1"/>
    </xf>
    <xf numFmtId="0" fontId="4" fillId="4" borderId="5" xfId="0" applyFont="1" applyFill="1" applyBorder="1" applyAlignment="1">
      <alignment vertical="top" wrapText="1"/>
    </xf>
    <xf numFmtId="0" fontId="4" fillId="6" borderId="5" xfId="0" applyFont="1" applyFill="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horizontal="center" vertical="top" wrapText="1"/>
    </xf>
    <xf numFmtId="0" fontId="5" fillId="5" borderId="6" xfId="0" applyFont="1" applyFill="1" applyBorder="1" applyAlignment="1">
      <alignment vertical="top" wrapText="1"/>
    </xf>
    <xf numFmtId="0" fontId="4" fillId="6" borderId="3" xfId="0" applyFont="1" applyFill="1" applyBorder="1" applyAlignment="1">
      <alignment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2" borderId="5" xfId="0" applyFont="1" applyFill="1" applyBorder="1" applyAlignment="1">
      <alignment horizontal="left" vertical="top" wrapText="1"/>
    </xf>
    <xf numFmtId="0" fontId="4" fillId="2" borderId="3" xfId="0" applyFont="1" applyFill="1" applyBorder="1" applyAlignment="1">
      <alignment horizontal="left" vertical="top" wrapText="1"/>
    </xf>
    <xf numFmtId="0" fontId="0" fillId="0" borderId="0" xfId="0" applyAlignment="1">
      <alignment horizontal="left"/>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6" fillId="10" borderId="11" xfId="0" applyFont="1" applyFill="1" applyBorder="1" applyAlignment="1">
      <alignment horizontal="center" vertical="center" wrapText="1"/>
    </xf>
    <xf numFmtId="0" fontId="0" fillId="0" borderId="0" xfId="0" applyAlignment="1">
      <alignment horizontal="center" wrapText="1"/>
    </xf>
    <xf numFmtId="0" fontId="5" fillId="5" borderId="1" xfId="0" applyFont="1" applyFill="1" applyBorder="1" applyAlignment="1">
      <alignment horizontal="center" vertical="top" wrapText="1"/>
    </xf>
    <xf numFmtId="0" fontId="5" fillId="0" borderId="1" xfId="0" applyFont="1" applyBorder="1" applyAlignment="1">
      <alignment horizontal="center" vertical="top" wrapText="1"/>
    </xf>
    <xf numFmtId="0" fontId="4" fillId="2" borderId="5" xfId="0" applyFont="1" applyFill="1" applyBorder="1" applyAlignment="1">
      <alignment horizontal="center" vertical="top" wrapText="1"/>
    </xf>
    <xf numFmtId="0" fontId="5" fillId="0" borderId="3" xfId="0" applyFont="1" applyBorder="1" applyAlignment="1">
      <alignment horizontal="center" vertical="top" wrapText="1"/>
    </xf>
    <xf numFmtId="0" fontId="5" fillId="5" borderId="6" xfId="0" applyFont="1" applyFill="1" applyBorder="1" applyAlignment="1">
      <alignment horizontal="center" vertical="center" wrapText="1"/>
    </xf>
    <xf numFmtId="0" fontId="5" fillId="0" borderId="1" xfId="0" applyFont="1" applyBorder="1" applyAlignment="1">
      <alignment horizontal="center" vertical="center" wrapText="1"/>
    </xf>
    <xf numFmtId="165" fontId="5" fillId="0" borderId="1" xfId="1" applyNumberFormat="1" applyFont="1" applyFill="1" applyBorder="1" applyAlignment="1">
      <alignment vertical="top" wrapText="1"/>
    </xf>
    <xf numFmtId="165" fontId="5" fillId="5" borderId="6" xfId="1" applyNumberFormat="1" applyFont="1" applyFill="1" applyBorder="1" applyAlignment="1">
      <alignment vertical="top" wrapText="1"/>
    </xf>
    <xf numFmtId="0" fontId="4" fillId="0" borderId="4" xfId="0" applyFont="1" applyBorder="1" applyAlignment="1">
      <alignment horizontal="center" vertical="top" wrapText="1"/>
    </xf>
    <xf numFmtId="0" fontId="4" fillId="4" borderId="10" xfId="0" applyFont="1" applyFill="1" applyBorder="1" applyAlignment="1">
      <alignment vertical="top" wrapText="1"/>
    </xf>
    <xf numFmtId="165" fontId="5" fillId="0" borderId="3" xfId="1" applyNumberFormat="1" applyFont="1" applyFill="1" applyBorder="1" applyAlignment="1">
      <alignment vertical="top"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12" borderId="6" xfId="0" applyFont="1" applyFill="1" applyBorder="1" applyAlignment="1">
      <alignment wrapText="1"/>
    </xf>
    <xf numFmtId="0" fontId="5" fillId="12" borderId="1" xfId="0" applyFont="1" applyFill="1" applyBorder="1" applyAlignment="1">
      <alignment wrapText="1"/>
    </xf>
    <xf numFmtId="9" fontId="5" fillId="0" borderId="3" xfId="0" applyNumberFormat="1" applyFont="1" applyBorder="1" applyAlignment="1">
      <alignment vertical="top" wrapText="1"/>
    </xf>
    <xf numFmtId="9" fontId="5" fillId="13" borderId="3" xfId="2" applyFont="1" applyFill="1" applyBorder="1" applyAlignment="1">
      <alignment vertical="top" wrapText="1"/>
    </xf>
    <xf numFmtId="9" fontId="5" fillId="13" borderId="3" xfId="0" applyNumberFormat="1" applyFont="1" applyFill="1" applyBorder="1" applyAlignment="1">
      <alignment vertical="top" wrapText="1"/>
    </xf>
    <xf numFmtId="165" fontId="5" fillId="13" borderId="3" xfId="1" applyNumberFormat="1" applyFont="1" applyFill="1" applyBorder="1" applyAlignment="1">
      <alignment vertical="top" wrapText="1"/>
    </xf>
    <xf numFmtId="3" fontId="5" fillId="13" borderId="1" xfId="0" applyNumberFormat="1" applyFont="1" applyFill="1" applyBorder="1" applyAlignment="1">
      <alignment horizontal="right" vertical="center" wrapText="1"/>
    </xf>
    <xf numFmtId="9" fontId="5" fillId="0" borderId="1" xfId="0" applyNumberFormat="1" applyFont="1" applyBorder="1" applyAlignment="1">
      <alignment vertical="top" wrapText="1"/>
    </xf>
    <xf numFmtId="167" fontId="5" fillId="0" borderId="3" xfId="0" applyNumberFormat="1" applyFont="1" applyBorder="1" applyAlignment="1">
      <alignment vertical="center" wrapText="1"/>
    </xf>
    <xf numFmtId="165" fontId="5" fillId="11" borderId="3" xfId="1" applyNumberFormat="1" applyFont="1" applyFill="1" applyBorder="1" applyAlignment="1">
      <alignment horizontal="center" vertical="top" wrapText="1"/>
    </xf>
    <xf numFmtId="165" fontId="5" fillId="11" borderId="3" xfId="1" applyNumberFormat="1" applyFont="1" applyFill="1" applyBorder="1" applyAlignment="1">
      <alignment vertical="top" wrapText="1"/>
    </xf>
    <xf numFmtId="165" fontId="5" fillId="0" borderId="3" xfId="1" applyNumberFormat="1" applyFont="1" applyBorder="1" applyAlignment="1">
      <alignment vertical="top" wrapText="1"/>
    </xf>
    <xf numFmtId="166" fontId="5" fillId="11" borderId="3" xfId="0" applyNumberFormat="1" applyFont="1" applyFill="1" applyBorder="1" applyAlignment="1">
      <alignment horizontal="center" vertical="center" wrapText="1"/>
    </xf>
    <xf numFmtId="0" fontId="5" fillId="11" borderId="3" xfId="0" applyFont="1" applyFill="1" applyBorder="1" applyAlignment="1">
      <alignment horizontal="center" vertical="center" wrapText="1"/>
    </xf>
    <xf numFmtId="9" fontId="5" fillId="11" borderId="1" xfId="2" applyFont="1" applyFill="1" applyBorder="1" applyAlignment="1">
      <alignment horizontal="center" vertical="center" wrapText="1"/>
    </xf>
    <xf numFmtId="0" fontId="5" fillId="11" borderId="3" xfId="0" applyFont="1" applyFill="1" applyBorder="1" applyAlignment="1">
      <alignment vertical="top" wrapText="1"/>
    </xf>
    <xf numFmtId="9" fontId="5" fillId="11" borderId="5" xfId="0" applyNumberFormat="1" applyFont="1" applyFill="1" applyBorder="1" applyAlignment="1">
      <alignment horizontal="center" vertical="top" wrapText="1"/>
    </xf>
    <xf numFmtId="9" fontId="5" fillId="11" borderId="5" xfId="2" applyFont="1" applyFill="1" applyBorder="1" applyAlignment="1">
      <alignment horizontal="center" vertical="top" wrapText="1"/>
    </xf>
    <xf numFmtId="9" fontId="5" fillId="11" borderId="1" xfId="2" applyFont="1" applyFill="1" applyBorder="1" applyAlignment="1">
      <alignment horizontal="center" vertical="top" wrapText="1"/>
    </xf>
    <xf numFmtId="0" fontId="5" fillId="11" borderId="3" xfId="0" applyFont="1" applyFill="1" applyBorder="1" applyAlignment="1">
      <alignment horizontal="center" vertical="top" wrapText="1"/>
    </xf>
    <xf numFmtId="0" fontId="5" fillId="11" borderId="1" xfId="0" applyFont="1" applyFill="1" applyBorder="1" applyAlignment="1">
      <alignment horizontal="center" vertical="top" wrapText="1"/>
    </xf>
    <xf numFmtId="9" fontId="5" fillId="0" borderId="5" xfId="0" applyNumberFormat="1" applyFont="1" applyBorder="1" applyAlignment="1">
      <alignment horizontal="center" vertical="top" wrapText="1"/>
    </xf>
    <xf numFmtId="164" fontId="5" fillId="5" borderId="6" xfId="0" applyNumberFormat="1" applyFont="1" applyFill="1" applyBorder="1" applyAlignment="1">
      <alignment vertical="top" wrapText="1"/>
    </xf>
    <xf numFmtId="0" fontId="10" fillId="2" borderId="3" xfId="0" applyFont="1" applyFill="1" applyBorder="1" applyAlignment="1">
      <alignment horizontal="left" vertical="top" wrapText="1"/>
    </xf>
    <xf numFmtId="0" fontId="5" fillId="5" borderId="23" xfId="0" applyFont="1" applyFill="1" applyBorder="1" applyAlignment="1">
      <alignment vertical="top" wrapText="1"/>
    </xf>
    <xf numFmtId="165" fontId="5" fillId="11" borderId="7" xfId="1" applyNumberFormat="1" applyFont="1" applyFill="1" applyBorder="1" applyAlignment="1">
      <alignment vertical="top" wrapText="1"/>
    </xf>
    <xf numFmtId="3" fontId="5" fillId="0" borderId="3" xfId="0" applyNumberFormat="1" applyFont="1" applyBorder="1" applyAlignment="1">
      <alignment vertical="top" wrapText="1"/>
    </xf>
    <xf numFmtId="3" fontId="5" fillId="0" borderId="1" xfId="0" applyNumberFormat="1" applyFont="1" applyBorder="1" applyAlignment="1">
      <alignment vertical="top" wrapText="1"/>
    </xf>
    <xf numFmtId="3" fontId="5" fillId="0" borderId="3" xfId="0" applyNumberFormat="1" applyFont="1" applyBorder="1" applyAlignment="1">
      <alignment wrapText="1"/>
    </xf>
    <xf numFmtId="3" fontId="5" fillId="0" borderId="2" xfId="0" applyNumberFormat="1" applyFont="1" applyBorder="1" applyAlignment="1">
      <alignment wrapText="1"/>
    </xf>
    <xf numFmtId="0" fontId="5" fillId="0" borderId="3" xfId="0" applyFont="1" applyBorder="1" applyAlignment="1">
      <alignment wrapText="1"/>
    </xf>
    <xf numFmtId="0" fontId="5" fillId="0" borderId="2" xfId="0" applyFont="1" applyBorder="1" applyAlignment="1">
      <alignment wrapText="1"/>
    </xf>
    <xf numFmtId="9" fontId="5" fillId="0" borderId="3" xfId="0" applyNumberFormat="1" applyFont="1" applyBorder="1" applyAlignment="1">
      <alignment horizontal="center" vertical="center" wrapText="1"/>
    </xf>
    <xf numFmtId="3" fontId="11" fillId="0" borderId="1" xfId="0" applyNumberFormat="1" applyFont="1" applyBorder="1"/>
    <xf numFmtId="3" fontId="11" fillId="0" borderId="5" xfId="0" applyNumberFormat="1" applyFont="1" applyBorder="1"/>
    <xf numFmtId="1" fontId="5" fillId="0" borderId="3" xfId="0" applyNumberFormat="1" applyFont="1" applyBorder="1" applyAlignment="1">
      <alignment vertical="top" wrapText="1"/>
    </xf>
    <xf numFmtId="0" fontId="5" fillId="0" borderId="10" xfId="0" applyFont="1" applyBorder="1" applyAlignment="1">
      <alignment wrapText="1"/>
    </xf>
    <xf numFmtId="0" fontId="5" fillId="5" borderId="24" xfId="0" applyFont="1" applyFill="1" applyBorder="1" applyAlignment="1">
      <alignment vertical="top"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9" fontId="5" fillId="0" borderId="1" xfId="0" applyNumberFormat="1" applyFont="1" applyBorder="1" applyAlignment="1">
      <alignment horizontal="center" vertical="top" wrapText="1"/>
    </xf>
    <xf numFmtId="9" fontId="5" fillId="0" borderId="1" xfId="2" applyFont="1" applyFill="1" applyBorder="1" applyAlignment="1">
      <alignment horizontal="center" vertical="top" wrapText="1"/>
    </xf>
    <xf numFmtId="0" fontId="4" fillId="4" borderId="1" xfId="0" applyFont="1" applyFill="1" applyBorder="1" applyAlignment="1">
      <alignment vertical="top" wrapText="1"/>
    </xf>
    <xf numFmtId="0" fontId="0" fillId="0" borderId="1" xfId="0" applyBorder="1"/>
    <xf numFmtId="3" fontId="5" fillId="0" borderId="1" xfId="0" applyNumberFormat="1" applyFont="1" applyBorder="1" applyAlignment="1">
      <alignment horizontal="right" vertical="center" wrapText="1"/>
    </xf>
    <xf numFmtId="165" fontId="5" fillId="0" borderId="3" xfId="1" applyNumberFormat="1" applyFont="1" applyFill="1" applyBorder="1" applyAlignment="1">
      <alignment horizontal="center" vertical="top" wrapText="1"/>
    </xf>
    <xf numFmtId="9" fontId="5" fillId="0" borderId="1" xfId="2" applyFont="1" applyFill="1" applyBorder="1" applyAlignment="1">
      <alignment horizontal="center" vertical="center" wrapText="1"/>
    </xf>
    <xf numFmtId="166" fontId="5" fillId="13" borderId="3" xfId="0" applyNumberFormat="1" applyFont="1" applyFill="1" applyBorder="1" applyAlignment="1">
      <alignment vertical="top" wrapText="1"/>
    </xf>
    <xf numFmtId="9" fontId="0" fillId="13" borderId="1" xfId="0" applyNumberFormat="1" applyFill="1" applyBorder="1"/>
    <xf numFmtId="167" fontId="5" fillId="0" borderId="3" xfId="0" applyNumberFormat="1" applyFont="1" applyBorder="1" applyAlignment="1">
      <alignment horizontal="center" vertical="center" wrapText="1"/>
    </xf>
    <xf numFmtId="167" fontId="0" fillId="0" borderId="0" xfId="0" applyNumberFormat="1"/>
    <xf numFmtId="165" fontId="0" fillId="0" borderId="0" xfId="0" applyNumberFormat="1"/>
    <xf numFmtId="9" fontId="5" fillId="13" borderId="5" xfId="2" applyFont="1" applyFill="1" applyBorder="1" applyAlignment="1">
      <alignment horizontal="center" vertical="top" wrapText="1"/>
    </xf>
    <xf numFmtId="0" fontId="5" fillId="13" borderId="3" xfId="0" applyFont="1" applyFill="1" applyBorder="1" applyAlignment="1">
      <alignment horizontal="center" vertical="top" wrapText="1"/>
    </xf>
    <xf numFmtId="9" fontId="5" fillId="13" borderId="1" xfId="0" applyNumberFormat="1" applyFont="1" applyFill="1" applyBorder="1" applyAlignment="1">
      <alignment vertical="top" wrapText="1"/>
    </xf>
    <xf numFmtId="10" fontId="0" fillId="0" borderId="0" xfId="0" applyNumberFormat="1"/>
    <xf numFmtId="3" fontId="5" fillId="13" borderId="3" xfId="0" applyNumberFormat="1" applyFont="1" applyFill="1" applyBorder="1" applyAlignment="1">
      <alignment vertical="top" wrapText="1"/>
    </xf>
    <xf numFmtId="3" fontId="0" fillId="13" borderId="1" xfId="0" applyNumberFormat="1" applyFill="1" applyBorder="1"/>
    <xf numFmtId="0" fontId="5" fillId="13" borderId="3" xfId="0" applyFont="1" applyFill="1" applyBorder="1" applyAlignment="1">
      <alignment vertical="top" wrapText="1"/>
    </xf>
    <xf numFmtId="9" fontId="3" fillId="13" borderId="1" xfId="0" applyNumberFormat="1" applyFont="1" applyFill="1" applyBorder="1" applyAlignment="1">
      <alignment horizontal="center" vertical="center" wrapText="1"/>
    </xf>
    <xf numFmtId="9" fontId="5" fillId="5" borderId="1" xfId="0" applyNumberFormat="1" applyFont="1" applyFill="1" applyBorder="1" applyAlignment="1">
      <alignment vertical="top" wrapText="1"/>
    </xf>
    <xf numFmtId="0" fontId="5" fillId="13" borderId="1" xfId="0" applyFont="1" applyFill="1" applyBorder="1" applyAlignment="1">
      <alignment vertical="top" wrapText="1"/>
    </xf>
    <xf numFmtId="3" fontId="0" fillId="0" borderId="1" xfId="0" applyNumberFormat="1" applyBorder="1"/>
    <xf numFmtId="3" fontId="12" fillId="0" borderId="26" xfId="0" applyNumberFormat="1" applyFont="1" applyBorder="1" applyAlignment="1">
      <alignment horizontal="center"/>
    </xf>
    <xf numFmtId="0" fontId="4" fillId="16" borderId="5" xfId="0" applyFont="1" applyFill="1" applyBorder="1" applyAlignment="1">
      <alignment vertical="top" wrapText="1"/>
    </xf>
    <xf numFmtId="9" fontId="5" fillId="0" borderId="3" xfId="1" applyNumberFormat="1" applyFont="1" applyFill="1" applyBorder="1" applyAlignment="1">
      <alignment vertical="top" wrapText="1"/>
    </xf>
    <xf numFmtId="9" fontId="5" fillId="0" borderId="1" xfId="1" applyNumberFormat="1" applyFont="1" applyFill="1" applyBorder="1" applyAlignment="1">
      <alignment vertical="top" wrapText="1"/>
    </xf>
    <xf numFmtId="9" fontId="5" fillId="13" borderId="3" xfId="1" applyNumberFormat="1" applyFont="1" applyFill="1" applyBorder="1" applyAlignment="1">
      <alignment vertical="top" wrapText="1"/>
    </xf>
    <xf numFmtId="165" fontId="5" fillId="0" borderId="1" xfId="1" applyNumberFormat="1" applyFont="1" applyBorder="1" applyAlignment="1">
      <alignment vertical="top" wrapText="1"/>
    </xf>
    <xf numFmtId="0" fontId="5" fillId="0" borderId="7"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17" borderId="5" xfId="0" applyFont="1" applyFill="1" applyBorder="1" applyAlignment="1">
      <alignment horizontal="center" vertical="center" wrapText="1"/>
    </xf>
    <xf numFmtId="0" fontId="4" fillId="0" borderId="6" xfId="0" applyFont="1" applyBorder="1" applyAlignment="1">
      <alignment horizontal="center" vertical="center" wrapText="1"/>
    </xf>
    <xf numFmtId="165" fontId="0" fillId="0" borderId="0" xfId="1" applyNumberFormat="1" applyFont="1"/>
    <xf numFmtId="164" fontId="0" fillId="0" borderId="0" xfId="0" applyNumberFormat="1"/>
    <xf numFmtId="3" fontId="5" fillId="0" borderId="1" xfId="0" applyNumberFormat="1" applyFont="1" applyBorder="1" applyAlignment="1">
      <alignment wrapText="1"/>
    </xf>
    <xf numFmtId="3" fontId="5" fillId="0" borderId="1" xfId="0" applyNumberFormat="1" applyFont="1" applyBorder="1"/>
    <xf numFmtId="0" fontId="5" fillId="0" borderId="1" xfId="0" applyFont="1" applyBorder="1" applyAlignment="1">
      <alignment wrapText="1"/>
    </xf>
    <xf numFmtId="0" fontId="0" fillId="0" borderId="6" xfId="0" applyBorder="1"/>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0" fillId="0" borderId="27" xfId="0" applyBorder="1"/>
    <xf numFmtId="3" fontId="0" fillId="0" borderId="0" xfId="0" applyNumberFormat="1"/>
    <xf numFmtId="165" fontId="11" fillId="0" borderId="5" xfId="1" applyNumberFormat="1" applyFont="1" applyBorder="1"/>
    <xf numFmtId="0" fontId="13" fillId="2" borderId="3" xfId="0" applyFont="1" applyFill="1" applyBorder="1" applyAlignment="1">
      <alignment horizontal="left" vertical="top" wrapText="1"/>
    </xf>
    <xf numFmtId="9" fontId="0" fillId="0" borderId="0" xfId="0" applyNumberFormat="1"/>
    <xf numFmtId="164" fontId="5" fillId="0" borderId="8" xfId="0" applyNumberFormat="1" applyFont="1" applyBorder="1" applyAlignment="1">
      <alignment horizontal="left" vertical="center" wrapText="1"/>
    </xf>
    <xf numFmtId="165" fontId="5" fillId="11" borderId="6" xfId="1" applyNumberFormat="1" applyFont="1" applyFill="1" applyBorder="1" applyAlignment="1">
      <alignment horizontal="center" vertical="top" wrapText="1"/>
    </xf>
    <xf numFmtId="3" fontId="5" fillId="0" borderId="27" xfId="0" applyNumberFormat="1" applyFont="1" applyBorder="1" applyAlignment="1">
      <alignment horizontal="center" vertical="center" wrapText="1"/>
    </xf>
    <xf numFmtId="0" fontId="3" fillId="0" borderId="0" xfId="0" applyFont="1" applyAlignment="1">
      <alignment horizontal="left"/>
    </xf>
    <xf numFmtId="9" fontId="5" fillId="0" borderId="1" xfId="2" applyFont="1" applyFill="1" applyBorder="1" applyAlignment="1">
      <alignment vertical="top" wrapText="1"/>
    </xf>
    <xf numFmtId="0" fontId="5" fillId="5" borderId="1" xfId="5" applyFont="1" applyFill="1" applyBorder="1" applyAlignment="1">
      <alignment vertical="top" wrapText="1"/>
    </xf>
    <xf numFmtId="0" fontId="5" fillId="0" borderId="1" xfId="5" applyFont="1" applyBorder="1" applyAlignment="1">
      <alignment vertical="top" wrapText="1"/>
    </xf>
    <xf numFmtId="9" fontId="5" fillId="0" borderId="3" xfId="5" applyNumberFormat="1" applyFont="1" applyBorder="1" applyAlignment="1">
      <alignment vertical="top" wrapText="1"/>
    </xf>
    <xf numFmtId="9" fontId="5" fillId="13" borderId="3" xfId="5" applyNumberFormat="1" applyFont="1" applyFill="1" applyBorder="1" applyAlignment="1">
      <alignment vertical="top" wrapText="1"/>
    </xf>
    <xf numFmtId="9" fontId="5" fillId="0" borderId="1" xfId="5" applyNumberFormat="1" applyFont="1" applyBorder="1" applyAlignment="1">
      <alignment vertical="top" wrapText="1"/>
    </xf>
    <xf numFmtId="9" fontId="3" fillId="13" borderId="1" xfId="5" applyNumberFormat="1" applyFill="1" applyBorder="1"/>
    <xf numFmtId="9" fontId="5" fillId="13" borderId="1" xfId="5" applyNumberFormat="1" applyFont="1" applyFill="1" applyBorder="1" applyAlignment="1">
      <alignment vertical="top" wrapText="1"/>
    </xf>
    <xf numFmtId="0" fontId="0" fillId="0" borderId="0" xfId="0" applyAlignment="1">
      <alignment horizontal="center"/>
    </xf>
    <xf numFmtId="165" fontId="0" fillId="0" borderId="1" xfId="0" applyNumberFormat="1" applyBorder="1"/>
    <xf numFmtId="3" fontId="5" fillId="0" borderId="1" xfId="5" applyNumberFormat="1" applyFont="1" applyBorder="1" applyAlignment="1">
      <alignment vertical="center" wrapText="1"/>
    </xf>
    <xf numFmtId="165" fontId="5" fillId="11" borderId="3" xfId="12" applyNumberFormat="1" applyFont="1" applyFill="1" applyBorder="1" applyAlignment="1">
      <alignment horizontal="center" vertical="top" wrapText="1"/>
    </xf>
    <xf numFmtId="10" fontId="5" fillId="0" borderId="1" xfId="5" applyNumberFormat="1" applyFont="1" applyBorder="1" applyAlignment="1">
      <alignment horizontal="center" vertical="center" wrapText="1"/>
    </xf>
    <xf numFmtId="165" fontId="5" fillId="0" borderId="1" xfId="5" applyNumberFormat="1" applyFont="1" applyBorder="1" applyAlignment="1">
      <alignment vertical="top" wrapText="1"/>
    </xf>
    <xf numFmtId="9" fontId="5" fillId="0" borderId="1" xfId="5" applyNumberFormat="1" applyFont="1" applyBorder="1" applyAlignment="1">
      <alignment horizontal="center" vertical="top" wrapText="1"/>
    </xf>
    <xf numFmtId="0" fontId="5" fillId="11" borderId="1" xfId="5" applyFont="1" applyFill="1" applyBorder="1" applyAlignment="1">
      <alignment horizontal="center" vertical="top" wrapText="1"/>
    </xf>
    <xf numFmtId="3" fontId="16" fillId="0" borderId="0" xfId="0" applyNumberFormat="1" applyFont="1"/>
    <xf numFmtId="0" fontId="17" fillId="0" borderId="7" xfId="0" applyFont="1" applyBorder="1" applyAlignment="1">
      <alignment wrapText="1"/>
    </xf>
    <xf numFmtId="3" fontId="17" fillId="0" borderId="3" xfId="0" applyNumberFormat="1" applyFont="1" applyBorder="1" applyAlignment="1">
      <alignment wrapText="1"/>
    </xf>
    <xf numFmtId="3" fontId="3" fillId="0" borderId="0" xfId="0" applyNumberFormat="1" applyFont="1"/>
    <xf numFmtId="0" fontId="4" fillId="17" borderId="3" xfId="0" applyFont="1" applyFill="1" applyBorder="1" applyAlignment="1">
      <alignment horizontal="center" vertical="center" wrapText="1"/>
    </xf>
    <xf numFmtId="0" fontId="3" fillId="0" borderId="5" xfId="0" applyFont="1" applyBorder="1" applyAlignment="1">
      <alignment horizontal="center"/>
    </xf>
    <xf numFmtId="9" fontId="5" fillId="0" borderId="7" xfId="0" applyNumberFormat="1" applyFont="1" applyBorder="1" applyAlignment="1">
      <alignment horizontal="center" vertical="center" wrapText="1"/>
    </xf>
    <xf numFmtId="0" fontId="4" fillId="19" borderId="3" xfId="0" applyFont="1" applyFill="1" applyBorder="1" applyAlignment="1">
      <alignment horizontal="left" vertical="top" wrapText="1"/>
    </xf>
    <xf numFmtId="0" fontId="4" fillId="19" borderId="3" xfId="0" applyFont="1" applyFill="1" applyBorder="1" applyAlignment="1">
      <alignment vertical="top" wrapText="1"/>
    </xf>
    <xf numFmtId="0" fontId="4" fillId="19" borderId="5" xfId="0" applyFont="1" applyFill="1" applyBorder="1" applyAlignment="1">
      <alignment vertical="top" wrapText="1"/>
    </xf>
    <xf numFmtId="0" fontId="4" fillId="19" borderId="10" xfId="0" applyFont="1" applyFill="1" applyBorder="1" applyAlignment="1">
      <alignment vertical="top" wrapText="1"/>
    </xf>
    <xf numFmtId="0" fontId="4" fillId="19" borderId="7" xfId="0" applyFont="1" applyFill="1" applyBorder="1" applyAlignment="1">
      <alignment vertical="top" wrapText="1"/>
    </xf>
    <xf numFmtId="0" fontId="4" fillId="19" borderId="5" xfId="0" applyFont="1" applyFill="1" applyBorder="1" applyAlignment="1">
      <alignment horizontal="center" vertical="center" wrapText="1"/>
    </xf>
    <xf numFmtId="0" fontId="5" fillId="19" borderId="3" xfId="0" applyFont="1" applyFill="1" applyBorder="1" applyAlignment="1">
      <alignment vertical="top" wrapText="1"/>
    </xf>
    <xf numFmtId="0" fontId="5" fillId="19" borderId="6" xfId="0" applyFont="1" applyFill="1" applyBorder="1" applyAlignment="1">
      <alignment vertical="top" wrapText="1"/>
    </xf>
    <xf numFmtId="0" fontId="5" fillId="19" borderId="27" xfId="0" applyFont="1" applyFill="1" applyBorder="1" applyAlignment="1">
      <alignment horizontal="center" vertical="top" wrapText="1"/>
    </xf>
    <xf numFmtId="0" fontId="4" fillId="19" borderId="1" xfId="0" applyFont="1" applyFill="1" applyBorder="1" applyAlignment="1">
      <alignment horizontal="center" vertical="top" wrapText="1"/>
    </xf>
    <xf numFmtId="0" fontId="5" fillId="19" borderId="1" xfId="0" applyFont="1" applyFill="1" applyBorder="1" applyAlignment="1">
      <alignment vertical="top" wrapText="1"/>
    </xf>
    <xf numFmtId="0" fontId="5" fillId="19" borderId="4" xfId="0" applyFont="1" applyFill="1" applyBorder="1" applyAlignment="1">
      <alignment vertical="top" wrapText="1"/>
    </xf>
    <xf numFmtId="0" fontId="0" fillId="19" borderId="27" xfId="0" applyFill="1" applyBorder="1" applyAlignment="1">
      <alignment horizontal="center"/>
    </xf>
    <xf numFmtId="0" fontId="4" fillId="19" borderId="2" xfId="0" applyFont="1" applyFill="1" applyBorder="1" applyAlignment="1">
      <alignment horizontal="left" vertical="top" wrapText="1"/>
    </xf>
    <xf numFmtId="0" fontId="5" fillId="19" borderId="3" xfId="0" applyFont="1" applyFill="1" applyBorder="1" applyAlignment="1">
      <alignment wrapText="1"/>
    </xf>
    <xf numFmtId="9" fontId="0" fillId="19" borderId="0" xfId="0" applyNumberFormat="1" applyFill="1" applyAlignment="1">
      <alignment horizontal="center"/>
    </xf>
    <xf numFmtId="0" fontId="5" fillId="19" borderId="6" xfId="0" applyFont="1" applyFill="1" applyBorder="1" applyAlignment="1">
      <alignment wrapText="1"/>
    </xf>
    <xf numFmtId="0" fontId="5" fillId="19" borderId="2" xfId="0" applyFont="1" applyFill="1" applyBorder="1" applyAlignment="1">
      <alignment wrapText="1"/>
    </xf>
    <xf numFmtId="3" fontId="5" fillId="19" borderId="3" xfId="0" applyNumberFormat="1" applyFont="1" applyFill="1" applyBorder="1" applyAlignment="1">
      <alignment wrapText="1"/>
    </xf>
    <xf numFmtId="0" fontId="0" fillId="19" borderId="5" xfId="0" applyFill="1" applyBorder="1"/>
    <xf numFmtId="0" fontId="3" fillId="19" borderId="0" xfId="0" applyFont="1" applyFill="1" applyAlignment="1">
      <alignment horizontal="center"/>
    </xf>
    <xf numFmtId="0" fontId="0" fillId="19" borderId="0" xfId="0" applyFill="1" applyAlignment="1">
      <alignment horizontal="center"/>
    </xf>
    <xf numFmtId="3" fontId="5" fillId="19" borderId="3" xfId="0" applyNumberFormat="1" applyFont="1" applyFill="1" applyBorder="1" applyAlignment="1">
      <alignment vertical="top" wrapText="1"/>
    </xf>
    <xf numFmtId="9" fontId="0" fillId="19" borderId="8" xfId="0" applyNumberFormat="1" applyFill="1" applyBorder="1" applyAlignment="1">
      <alignment horizontal="center"/>
    </xf>
    <xf numFmtId="0" fontId="3" fillId="19" borderId="8" xfId="0" applyFont="1" applyFill="1" applyBorder="1" applyAlignment="1">
      <alignment horizontal="center"/>
    </xf>
    <xf numFmtId="0" fontId="4" fillId="19" borderId="1" xfId="0" applyFont="1" applyFill="1" applyBorder="1" applyAlignment="1">
      <alignment vertical="top" wrapText="1"/>
    </xf>
    <xf numFmtId="9" fontId="5" fillId="19" borderId="3" xfId="0" applyNumberFormat="1" applyFont="1" applyFill="1" applyBorder="1" applyAlignment="1">
      <alignment horizontal="center" vertical="center" wrapText="1"/>
    </xf>
    <xf numFmtId="0" fontId="4" fillId="9" borderId="5" xfId="0" applyFont="1" applyFill="1" applyBorder="1" applyAlignment="1">
      <alignment horizontal="left" vertical="top" wrapText="1"/>
    </xf>
    <xf numFmtId="0" fontId="4" fillId="9" borderId="5" xfId="0" applyFont="1" applyFill="1" applyBorder="1" applyAlignment="1">
      <alignment vertical="top" wrapText="1"/>
    </xf>
    <xf numFmtId="0" fontId="4" fillId="9" borderId="5" xfId="0" applyFont="1" applyFill="1" applyBorder="1" applyAlignment="1">
      <alignment horizontal="center" vertical="center" wrapText="1"/>
    </xf>
    <xf numFmtId="0" fontId="0" fillId="9" borderId="0" xfId="0" applyFill="1"/>
    <xf numFmtId="0" fontId="4" fillId="9" borderId="1" xfId="0" applyFont="1" applyFill="1" applyBorder="1" applyAlignment="1">
      <alignment horizontal="center" vertical="top" wrapText="1"/>
    </xf>
    <xf numFmtId="3" fontId="5" fillId="9" borderId="3" xfId="0" applyNumberFormat="1" applyFont="1" applyFill="1" applyBorder="1" applyAlignment="1">
      <alignment wrapText="1"/>
    </xf>
    <xf numFmtId="3" fontId="5" fillId="9" borderId="1" xfId="0" applyNumberFormat="1" applyFont="1" applyFill="1" applyBorder="1" applyAlignment="1">
      <alignment wrapText="1"/>
    </xf>
    <xf numFmtId="167" fontId="5" fillId="9" borderId="1" xfId="0" applyNumberFormat="1" applyFont="1" applyFill="1" applyBorder="1" applyAlignment="1">
      <alignment vertical="center" wrapText="1"/>
    </xf>
    <xf numFmtId="3" fontId="5" fillId="9" borderId="1" xfId="0" applyNumberFormat="1" applyFont="1" applyFill="1" applyBorder="1"/>
    <xf numFmtId="3" fontId="5" fillId="9" borderId="0" xfId="0" applyNumberFormat="1" applyFont="1" applyFill="1"/>
    <xf numFmtId="3" fontId="20" fillId="20" borderId="36" xfId="0" applyNumberFormat="1" applyFont="1" applyFill="1" applyBorder="1" applyAlignment="1">
      <alignment wrapText="1"/>
    </xf>
    <xf numFmtId="0" fontId="4" fillId="9" borderId="2" xfId="0" applyFont="1" applyFill="1" applyBorder="1" applyAlignment="1">
      <alignment horizontal="center" vertical="top" wrapText="1"/>
    </xf>
    <xf numFmtId="9" fontId="5" fillId="9" borderId="6" xfId="2" applyFont="1" applyFill="1" applyBorder="1" applyAlignment="1">
      <alignment wrapText="1"/>
    </xf>
    <xf numFmtId="3" fontId="5" fillId="9" borderId="2" xfId="0" applyNumberFormat="1" applyFont="1" applyFill="1" applyBorder="1" applyAlignment="1">
      <alignment wrapText="1"/>
    </xf>
    <xf numFmtId="0" fontId="5" fillId="9" borderId="1" xfId="0" applyFont="1" applyFill="1" applyBorder="1" applyAlignment="1">
      <alignment vertical="top" wrapText="1"/>
    </xf>
    <xf numFmtId="0" fontId="5" fillId="0" borderId="0" xfId="0" applyFont="1" applyBorder="1" applyAlignment="1">
      <alignment vertical="top" wrapText="1"/>
    </xf>
    <xf numFmtId="0" fontId="5" fillId="9" borderId="3" xfId="0" applyFont="1" applyFill="1" applyBorder="1" applyAlignment="1">
      <alignment vertical="top" wrapText="1"/>
    </xf>
    <xf numFmtId="0" fontId="4" fillId="9" borderId="1" xfId="0" applyFont="1" applyFill="1" applyBorder="1" applyAlignment="1">
      <alignment horizontal="left" vertical="top" wrapText="1"/>
    </xf>
    <xf numFmtId="0" fontId="4" fillId="9" borderId="10" xfId="0" applyFont="1" applyFill="1" applyBorder="1" applyAlignment="1">
      <alignment vertical="top" wrapText="1"/>
    </xf>
    <xf numFmtId="0" fontId="4" fillId="9" borderId="7" xfId="0" applyFont="1" applyFill="1" applyBorder="1" applyAlignment="1">
      <alignment horizontal="center" vertical="top" wrapText="1"/>
    </xf>
    <xf numFmtId="9" fontId="5" fillId="9" borderId="3" xfId="0" applyNumberFormat="1" applyFont="1" applyFill="1" applyBorder="1" applyAlignment="1">
      <alignment horizontal="center" vertical="center" wrapText="1"/>
    </xf>
    <xf numFmtId="3" fontId="11" fillId="9" borderId="1" xfId="0" applyNumberFormat="1" applyFont="1" applyFill="1" applyBorder="1"/>
    <xf numFmtId="3" fontId="11" fillId="9" borderId="5" xfId="0" applyNumberFormat="1" applyFont="1" applyFill="1" applyBorder="1"/>
    <xf numFmtId="3" fontId="9" fillId="9" borderId="7" xfId="0" applyNumberFormat="1" applyFont="1" applyFill="1" applyBorder="1" applyAlignment="1">
      <alignment horizontal="center" vertical="top" wrapText="1"/>
    </xf>
    <xf numFmtId="3" fontId="9" fillId="9" borderId="7" xfId="0" applyNumberFormat="1" applyFont="1" applyFill="1" applyBorder="1" applyAlignment="1">
      <alignment vertical="top" wrapText="1"/>
    </xf>
    <xf numFmtId="9" fontId="0" fillId="9" borderId="7" xfId="0" applyNumberFormat="1" applyFill="1" applyBorder="1" applyAlignment="1">
      <alignment horizontal="center"/>
    </xf>
    <xf numFmtId="0" fontId="5" fillId="9" borderId="6" xfId="0" applyFont="1" applyFill="1" applyBorder="1" applyAlignment="1">
      <alignment horizontal="center" vertical="center" wrapText="1"/>
    </xf>
    <xf numFmtId="0" fontId="5" fillId="9" borderId="2" xfId="0" applyFont="1" applyFill="1" applyBorder="1" applyAlignment="1">
      <alignment wrapText="1"/>
    </xf>
    <xf numFmtId="0" fontId="5" fillId="9" borderId="3" xfId="0" applyFont="1" applyFill="1" applyBorder="1" applyAlignment="1">
      <alignment wrapText="1"/>
    </xf>
    <xf numFmtId="0" fontId="5" fillId="9" borderId="6" xfId="0" applyFont="1" applyFill="1" applyBorder="1" applyAlignment="1">
      <alignment wrapText="1"/>
    </xf>
    <xf numFmtId="3" fontId="5" fillId="9" borderId="27" xfId="0" applyNumberFormat="1" applyFont="1" applyFill="1" applyBorder="1" applyAlignment="1">
      <alignment horizontal="center" vertical="top" wrapText="1"/>
    </xf>
    <xf numFmtId="0" fontId="0" fillId="9" borderId="27" xfId="0" applyFill="1" applyBorder="1"/>
    <xf numFmtId="0" fontId="3" fillId="9" borderId="7" xfId="0" applyFont="1" applyFill="1" applyBorder="1" applyAlignment="1">
      <alignment horizontal="center"/>
    </xf>
    <xf numFmtId="0" fontId="4" fillId="9" borderId="10" xfId="0" applyFont="1" applyFill="1" applyBorder="1" applyAlignment="1">
      <alignment horizontal="center" vertical="center" wrapText="1"/>
    </xf>
    <xf numFmtId="0" fontId="5" fillId="9" borderId="6" xfId="0" applyFont="1" applyFill="1" applyBorder="1" applyAlignment="1">
      <alignment vertical="top" wrapText="1"/>
    </xf>
    <xf numFmtId="0" fontId="5" fillId="20" borderId="6" xfId="0" applyFont="1" applyFill="1" applyBorder="1" applyAlignment="1">
      <alignment wrapText="1"/>
    </xf>
    <xf numFmtId="3" fontId="5" fillId="9" borderId="6" xfId="0" applyNumberFormat="1" applyFont="1" applyFill="1" applyBorder="1" applyAlignment="1">
      <alignment wrapText="1"/>
    </xf>
    <xf numFmtId="0" fontId="5" fillId="9" borderId="27" xfId="0" applyFont="1" applyFill="1" applyBorder="1" applyAlignment="1">
      <alignment horizontal="center" vertical="top" wrapText="1"/>
    </xf>
    <xf numFmtId="0" fontId="4" fillId="9" borderId="2" xfId="0" applyFont="1" applyFill="1" applyBorder="1" applyAlignment="1">
      <alignment horizontal="left" vertical="top" wrapText="1"/>
    </xf>
    <xf numFmtId="0" fontId="4" fillId="9" borderId="3" xfId="0" applyFont="1" applyFill="1" applyBorder="1" applyAlignment="1">
      <alignment vertical="top" wrapText="1"/>
    </xf>
    <xf numFmtId="0" fontId="4" fillId="9" borderId="27" xfId="0" applyFont="1" applyFill="1" applyBorder="1" applyAlignment="1">
      <alignment horizontal="center" vertical="top" wrapText="1"/>
    </xf>
    <xf numFmtId="9" fontId="5" fillId="9" borderId="27" xfId="0" applyNumberFormat="1" applyFont="1" applyFill="1" applyBorder="1" applyAlignment="1">
      <alignment horizontal="center" vertical="center" wrapText="1"/>
    </xf>
    <xf numFmtId="3" fontId="11" fillId="9" borderId="27" xfId="0" applyNumberFormat="1" applyFont="1" applyFill="1" applyBorder="1"/>
    <xf numFmtId="3" fontId="5" fillId="9" borderId="27" xfId="0" applyNumberFormat="1" applyFont="1" applyFill="1" applyBorder="1" applyAlignment="1">
      <alignment vertical="top" wrapText="1"/>
    </xf>
    <xf numFmtId="9" fontId="0" fillId="9" borderId="0" xfId="0" applyNumberFormat="1" applyFill="1" applyAlignment="1">
      <alignment horizontal="center" vertical="center"/>
    </xf>
    <xf numFmtId="0" fontId="5" fillId="9" borderId="27" xfId="0" applyFont="1" applyFill="1" applyBorder="1" applyAlignment="1">
      <alignment horizontal="center" vertical="center" wrapText="1"/>
    </xf>
    <xf numFmtId="0" fontId="5" fillId="9" borderId="27" xfId="0" applyFont="1" applyFill="1" applyBorder="1" applyAlignment="1">
      <alignment wrapText="1"/>
    </xf>
    <xf numFmtId="0" fontId="3" fillId="9" borderId="0" xfId="0" applyFont="1" applyFill="1" applyAlignment="1">
      <alignment horizontal="center" vertical="center"/>
    </xf>
    <xf numFmtId="0" fontId="0" fillId="9" borderId="0" xfId="0" applyFill="1" applyAlignment="1">
      <alignment horizontal="center" vertical="center"/>
    </xf>
    <xf numFmtId="165" fontId="3" fillId="0" borderId="0" xfId="0" applyNumberFormat="1" applyFont="1" applyAlignment="1">
      <alignment vertical="center"/>
    </xf>
    <xf numFmtId="167" fontId="0" fillId="0" borderId="0" xfId="0" applyNumberFormat="1" applyAlignment="1">
      <alignment horizontal="center"/>
    </xf>
    <xf numFmtId="0" fontId="3" fillId="0" borderId="0" xfId="0" applyFont="1" applyFill="1" applyBorder="1" applyAlignment="1"/>
    <xf numFmtId="167" fontId="5" fillId="0" borderId="3" xfId="0" applyNumberFormat="1" applyFont="1" applyFill="1" applyBorder="1" applyAlignment="1">
      <alignment vertical="center" wrapText="1"/>
    </xf>
    <xf numFmtId="165" fontId="5" fillId="0" borderId="1" xfId="0" applyNumberFormat="1" applyFont="1" applyBorder="1" applyAlignment="1">
      <alignment vertical="top" wrapText="1"/>
    </xf>
    <xf numFmtId="165" fontId="5" fillId="0" borderId="1" xfId="5" applyNumberFormat="1" applyFont="1" applyFill="1" applyBorder="1" applyAlignment="1">
      <alignment vertical="top" wrapText="1"/>
    </xf>
    <xf numFmtId="9" fontId="5" fillId="0" borderId="5"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0" fontId="21" fillId="0" borderId="0" xfId="0" applyFont="1"/>
    <xf numFmtId="3" fontId="5" fillId="0" borderId="1" xfId="0" applyNumberFormat="1" applyFont="1" applyBorder="1" applyAlignment="1">
      <alignment vertical="center" wrapText="1"/>
    </xf>
    <xf numFmtId="3" fontId="3" fillId="0" borderId="5" xfId="0" applyNumberFormat="1" applyFont="1" applyBorder="1" applyAlignment="1">
      <alignment horizontal="center"/>
    </xf>
    <xf numFmtId="3" fontId="0" fillId="0" borderId="23" xfId="0" applyNumberFormat="1" applyBorder="1"/>
    <xf numFmtId="9" fontId="5" fillId="0" borderId="8"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9" xfId="0" applyNumberFormat="1" applyFont="1" applyBorder="1" applyAlignment="1">
      <alignment horizontal="center" vertical="center" wrapText="1"/>
    </xf>
    <xf numFmtId="0" fontId="4" fillId="4" borderId="4"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4" borderId="5" xfId="0" applyFont="1" applyFill="1" applyBorder="1" applyAlignment="1">
      <alignment horizontal="center" vertical="top" wrapText="1"/>
    </xf>
    <xf numFmtId="9" fontId="5" fillId="19" borderId="8" xfId="0" applyNumberFormat="1" applyFont="1" applyFill="1" applyBorder="1" applyAlignment="1">
      <alignment horizontal="center" vertical="center" wrapText="1"/>
    </xf>
    <xf numFmtId="9" fontId="5" fillId="9" borderId="8" xfId="0" applyNumberFormat="1" applyFont="1" applyFill="1" applyBorder="1" applyAlignment="1">
      <alignment horizontal="center" vertical="center" wrapText="1"/>
    </xf>
    <xf numFmtId="0" fontId="5" fillId="9" borderId="31" xfId="0" applyFont="1" applyFill="1" applyBorder="1" applyAlignment="1">
      <alignment horizontal="center" vertical="top" wrapText="1"/>
    </xf>
    <xf numFmtId="9" fontId="5" fillId="19" borderId="7" xfId="0" applyNumberFormat="1" applyFont="1" applyFill="1" applyBorder="1" applyAlignment="1">
      <alignment horizontal="center" vertical="center" wrapText="1"/>
    </xf>
    <xf numFmtId="0" fontId="4" fillId="19" borderId="7" xfId="0" applyFont="1" applyFill="1" applyBorder="1" applyAlignment="1">
      <alignment horizontal="center" vertical="top" wrapText="1"/>
    </xf>
    <xf numFmtId="0" fontId="0" fillId="19" borderId="8" xfId="0" applyFill="1" applyBorder="1" applyAlignment="1">
      <alignment horizontal="center"/>
    </xf>
    <xf numFmtId="0" fontId="0" fillId="9" borderId="7" xfId="0" applyFill="1" applyBorder="1" applyAlignment="1">
      <alignment horizontal="center"/>
    </xf>
    <xf numFmtId="9" fontId="5" fillId="7" borderId="9" xfId="0" applyNumberFormat="1"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0" borderId="5" xfId="0" applyFont="1" applyBorder="1" applyAlignment="1">
      <alignment vertical="top" wrapText="1"/>
    </xf>
    <xf numFmtId="0" fontId="5" fillId="0" borderId="2" xfId="0" applyFont="1" applyFill="1" applyBorder="1" applyAlignment="1">
      <alignment horizontal="left" vertical="top" wrapText="1"/>
    </xf>
    <xf numFmtId="0" fontId="5" fillId="0" borderId="5" xfId="0" applyFont="1" applyBorder="1" applyAlignment="1">
      <alignment vertical="top" wrapText="1"/>
    </xf>
    <xf numFmtId="0" fontId="5" fillId="9" borderId="6" xfId="0" applyFont="1" applyFill="1" applyBorder="1" applyAlignment="1">
      <alignment horizontal="center" vertical="top" wrapText="1"/>
    </xf>
    <xf numFmtId="0" fontId="5" fillId="19" borderId="12" xfId="0" applyFont="1" applyFill="1" applyBorder="1" applyAlignment="1">
      <alignment horizontal="center" vertical="top" wrapText="1"/>
    </xf>
    <xf numFmtId="3" fontId="0" fillId="0" borderId="3" xfId="0" applyNumberFormat="1" applyFill="1" applyBorder="1"/>
    <xf numFmtId="3" fontId="5" fillId="0" borderId="3" xfId="0" applyNumberFormat="1" applyFont="1" applyFill="1" applyBorder="1" applyAlignment="1">
      <alignment vertical="top" wrapText="1"/>
    </xf>
    <xf numFmtId="3" fontId="0" fillId="0" borderId="7" xfId="0" applyNumberFormat="1" applyFill="1" applyBorder="1"/>
    <xf numFmtId="3" fontId="3" fillId="0" borderId="3" xfId="0" applyNumberFormat="1" applyFont="1" applyFill="1" applyBorder="1"/>
    <xf numFmtId="0" fontId="5" fillId="0" borderId="3" xfId="0" applyFont="1" applyFill="1" applyBorder="1" applyAlignment="1">
      <alignment vertical="top" wrapText="1"/>
    </xf>
    <xf numFmtId="0" fontId="5" fillId="9" borderId="7" xfId="0" applyFont="1" applyFill="1" applyBorder="1" applyAlignment="1">
      <alignment vertical="top" wrapText="1"/>
    </xf>
    <xf numFmtId="0" fontId="0" fillId="9" borderId="0" xfId="0" applyFill="1" applyBorder="1"/>
    <xf numFmtId="0" fontId="3" fillId="0" borderId="27" xfId="0" applyFont="1" applyBorder="1"/>
    <xf numFmtId="3" fontId="5" fillId="19" borderId="1" xfId="0" applyNumberFormat="1" applyFont="1" applyFill="1" applyBorder="1" applyAlignment="1">
      <alignment horizontal="right" vertical="top" wrapText="1"/>
    </xf>
    <xf numFmtId="3" fontId="5" fillId="9" borderId="3" xfId="0" applyNumberFormat="1" applyFont="1" applyFill="1" applyBorder="1" applyAlignment="1">
      <alignment vertical="top" wrapText="1"/>
    </xf>
    <xf numFmtId="3" fontId="3" fillId="9" borderId="27" xfId="0" applyNumberFormat="1" applyFont="1" applyFill="1" applyBorder="1"/>
    <xf numFmtId="0" fontId="0" fillId="9" borderId="1" xfId="0" applyFill="1" applyBorder="1"/>
    <xf numFmtId="0" fontId="3" fillId="9" borderId="27" xfId="0" applyFont="1" applyFill="1" applyBorder="1"/>
    <xf numFmtId="3" fontId="5" fillId="0" borderId="7" xfId="0" applyNumberFormat="1" applyFont="1" applyFill="1" applyBorder="1" applyAlignment="1">
      <alignment vertical="top" wrapText="1"/>
    </xf>
    <xf numFmtId="0" fontId="5" fillId="0" borderId="3" xfId="1" applyNumberFormat="1" applyFont="1" applyFill="1" applyBorder="1" applyAlignment="1">
      <alignment vertical="top" wrapText="1"/>
    </xf>
    <xf numFmtId="0" fontId="3" fillId="0" borderId="0" xfId="0" applyNumberFormat="1" applyFont="1"/>
    <xf numFmtId="0" fontId="3" fillId="0" borderId="0" xfId="0" applyNumberFormat="1" applyFont="1" applyAlignment="1">
      <alignment horizontal="right" vertical="center"/>
    </xf>
    <xf numFmtId="167" fontId="5" fillId="0" borderId="3" xfId="0" applyNumberFormat="1" applyFont="1" applyBorder="1" applyAlignment="1">
      <alignment vertical="top" wrapText="1"/>
    </xf>
    <xf numFmtId="0" fontId="3" fillId="0" borderId="0" xfId="0" applyFont="1"/>
    <xf numFmtId="0" fontId="3" fillId="0" borderId="0" xfId="0" applyFont="1" applyBorder="1"/>
    <xf numFmtId="165" fontId="3" fillId="0" borderId="1" xfId="1" applyNumberFormat="1" applyFont="1" applyFill="1" applyBorder="1"/>
    <xf numFmtId="165" fontId="3" fillId="0" borderId="3" xfId="1" applyNumberFormat="1" applyFont="1" applyFill="1" applyBorder="1" applyAlignment="1">
      <alignment horizontal="left"/>
    </xf>
    <xf numFmtId="0" fontId="5" fillId="9" borderId="3" xfId="0" applyFont="1" applyFill="1" applyBorder="1" applyAlignment="1">
      <alignment horizontal="center" vertical="top" wrapText="1"/>
    </xf>
    <xf numFmtId="0" fontId="5" fillId="9" borderId="7" xfId="0" applyFont="1" applyFill="1" applyBorder="1" applyAlignment="1">
      <alignment horizontal="center" vertical="top" wrapText="1"/>
    </xf>
    <xf numFmtId="0" fontId="5" fillId="9" borderId="1" xfId="5" applyFont="1" applyFill="1" applyBorder="1" applyAlignment="1">
      <alignment horizontal="center" vertical="top" wrapText="1"/>
    </xf>
    <xf numFmtId="0" fontId="5" fillId="9" borderId="0" xfId="5" applyFont="1" applyFill="1" applyBorder="1" applyAlignment="1">
      <alignment horizontal="center" vertical="top" wrapText="1"/>
    </xf>
    <xf numFmtId="0" fontId="5" fillId="9" borderId="0" xfId="0" applyFont="1" applyFill="1" applyAlignment="1">
      <alignment horizontal="center" vertical="top" wrapText="1"/>
    </xf>
    <xf numFmtId="3" fontId="20" fillId="0" borderId="3" xfId="0" applyNumberFormat="1" applyFont="1" applyFill="1" applyBorder="1"/>
    <xf numFmtId="3" fontId="9" fillId="0" borderId="3" xfId="0" applyNumberFormat="1" applyFont="1" applyFill="1" applyBorder="1" applyAlignment="1">
      <alignment vertical="top" wrapText="1"/>
    </xf>
    <xf numFmtId="0" fontId="0" fillId="0" borderId="0" xfId="0" applyNumberFormat="1"/>
    <xf numFmtId="0" fontId="3" fillId="0" borderId="0" xfId="5"/>
    <xf numFmtId="0" fontId="3" fillId="0" borderId="0" xfId="5" applyAlignment="1">
      <alignment wrapText="1"/>
    </xf>
    <xf numFmtId="0" fontId="3" fillId="0" borderId="0" xfId="5" applyAlignment="1">
      <alignment horizontal="center"/>
    </xf>
    <xf numFmtId="0" fontId="3" fillId="0" borderId="27" xfId="5" applyBorder="1" applyAlignment="1">
      <alignment horizontal="left"/>
    </xf>
    <xf numFmtId="0" fontId="3" fillId="0" borderId="27" xfId="5" applyBorder="1" applyAlignment="1">
      <alignment horizontal="center"/>
    </xf>
    <xf numFmtId="0" fontId="22" fillId="0" borderId="0" xfId="5" applyFont="1"/>
    <xf numFmtId="14" fontId="22" fillId="21" borderId="27" xfId="5" applyNumberFormat="1" applyFont="1" applyFill="1" applyBorder="1" applyAlignment="1">
      <alignment horizontal="center" vertical="center"/>
    </xf>
    <xf numFmtId="0" fontId="22" fillId="21" borderId="27" xfId="5" applyFont="1" applyFill="1" applyBorder="1" applyAlignment="1">
      <alignment horizontal="center" vertical="center"/>
    </xf>
    <xf numFmtId="0" fontId="22" fillId="21" borderId="27" xfId="5" applyFont="1" applyFill="1" applyBorder="1" applyAlignment="1">
      <alignment horizontal="left" vertical="center" wrapText="1"/>
    </xf>
    <xf numFmtId="0" fontId="23" fillId="22" borderId="27" xfId="5" applyFont="1" applyFill="1" applyBorder="1" applyAlignment="1">
      <alignment horizontal="center"/>
    </xf>
    <xf numFmtId="0" fontId="23" fillId="22" borderId="27" xfId="5" applyFont="1" applyFill="1" applyBorder="1" applyAlignment="1">
      <alignment horizontal="center" wrapText="1"/>
    </xf>
    <xf numFmtId="0" fontId="25" fillId="0" borderId="0" xfId="0" applyFont="1" applyAlignment="1">
      <alignment horizontal="justify" vertical="center" wrapText="1"/>
    </xf>
    <xf numFmtId="0" fontId="25" fillId="0" borderId="0" xfId="0" applyFont="1" applyAlignment="1">
      <alignment wrapText="1"/>
    </xf>
    <xf numFmtId="0" fontId="25" fillId="0" borderId="0" xfId="0" applyFont="1" applyAlignment="1">
      <alignment horizontal="left" vertical="center" wrapText="1"/>
    </xf>
    <xf numFmtId="0" fontId="3" fillId="0" borderId="27" xfId="5" applyFont="1" applyBorder="1" applyAlignment="1">
      <alignment horizontal="left"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3" fontId="5" fillId="9" borderId="4" xfId="0" applyNumberFormat="1" applyFont="1" applyFill="1" applyBorder="1"/>
    <xf numFmtId="3" fontId="20" fillId="18" borderId="37" xfId="0" applyNumberFormat="1" applyFont="1" applyFill="1" applyBorder="1" applyAlignment="1">
      <alignment wrapText="1"/>
    </xf>
    <xf numFmtId="3" fontId="5" fillId="0" borderId="27" xfId="0" applyNumberFormat="1" applyFont="1" applyFill="1" applyBorder="1" applyAlignment="1">
      <alignment horizontal="right" wrapText="1"/>
    </xf>
    <xf numFmtId="3" fontId="5" fillId="0" borderId="27" xfId="0" applyNumberFormat="1" applyFont="1" applyFill="1" applyBorder="1" applyAlignment="1">
      <alignment horizontal="right"/>
    </xf>
    <xf numFmtId="3" fontId="5" fillId="0" borderId="27" xfId="0" applyNumberFormat="1" applyFont="1" applyFill="1" applyBorder="1"/>
    <xf numFmtId="9" fontId="5" fillId="0" borderId="3" xfId="0" applyNumberFormat="1" applyFont="1" applyFill="1" applyBorder="1" applyAlignment="1">
      <alignment vertical="top" wrapText="1"/>
    </xf>
    <xf numFmtId="9" fontId="3" fillId="0" borderId="1" xfId="0" applyNumberFormat="1" applyFont="1" applyFill="1" applyBorder="1" applyAlignment="1">
      <alignment horizontal="center" vertical="center" wrapText="1"/>
    </xf>
    <xf numFmtId="3" fontId="5" fillId="0" borderId="13" xfId="0" applyNumberFormat="1" applyFont="1" applyFill="1" applyBorder="1"/>
    <xf numFmtId="0" fontId="0" fillId="0" borderId="31" xfId="0" applyBorder="1"/>
    <xf numFmtId="3" fontId="5" fillId="0" borderId="5" xfId="0" applyNumberFormat="1" applyFont="1" applyBorder="1" applyAlignment="1">
      <alignment vertical="top" wrapText="1"/>
    </xf>
    <xf numFmtId="9" fontId="5" fillId="0" borderId="8" xfId="0" applyNumberFormat="1" applyFont="1" applyBorder="1" applyAlignment="1">
      <alignment horizontal="center" vertical="center" wrapText="1"/>
    </xf>
    <xf numFmtId="3" fontId="5" fillId="23" borderId="3" xfId="0" applyNumberFormat="1" applyFont="1" applyFill="1" applyBorder="1" applyAlignment="1">
      <alignment wrapText="1"/>
    </xf>
    <xf numFmtId="3" fontId="0" fillId="23" borderId="1" xfId="0" applyNumberFormat="1" applyFill="1" applyBorder="1"/>
    <xf numFmtId="3" fontId="3" fillId="23" borderId="3" xfId="0" applyNumberFormat="1" applyFont="1" applyFill="1" applyBorder="1"/>
    <xf numFmtId="3" fontId="5" fillId="23" borderId="3" xfId="0" applyNumberFormat="1" applyFont="1" applyFill="1" applyBorder="1" applyAlignment="1">
      <alignment vertical="top" wrapText="1"/>
    </xf>
    <xf numFmtId="3" fontId="5" fillId="23" borderId="2" xfId="0" applyNumberFormat="1" applyFont="1" applyFill="1" applyBorder="1" applyAlignment="1">
      <alignment wrapText="1"/>
    </xf>
    <xf numFmtId="3" fontId="3" fillId="23" borderId="1" xfId="0" applyNumberFormat="1" applyFont="1" applyFill="1" applyBorder="1"/>
    <xf numFmtId="3" fontId="3" fillId="23" borderId="1" xfId="0" applyNumberFormat="1" applyFont="1" applyFill="1" applyBorder="1" applyAlignment="1">
      <alignment wrapText="1"/>
    </xf>
    <xf numFmtId="0" fontId="5" fillId="23" borderId="1" xfId="0" applyFont="1" applyFill="1" applyBorder="1" applyAlignment="1">
      <alignment vertical="top" wrapText="1"/>
    </xf>
    <xf numFmtId="165" fontId="21" fillId="0" borderId="0" xfId="0" applyNumberFormat="1" applyFont="1"/>
    <xf numFmtId="3" fontId="14" fillId="23" borderId="27" xfId="0" applyNumberFormat="1" applyFont="1" applyFill="1" applyBorder="1"/>
    <xf numFmtId="165" fontId="5" fillId="23" borderId="3" xfId="1" applyNumberFormat="1" applyFont="1" applyFill="1" applyBorder="1" applyAlignment="1">
      <alignment horizontal="center" vertical="top" wrapText="1"/>
    </xf>
    <xf numFmtId="0" fontId="19" fillId="7" borderId="9" xfId="0" applyFont="1" applyFill="1" applyBorder="1" applyAlignment="1">
      <alignment horizontal="left" vertical="top" wrapText="1"/>
    </xf>
    <xf numFmtId="0" fontId="19" fillId="7" borderId="8" xfId="0" applyFont="1" applyFill="1" applyBorder="1" applyAlignment="1">
      <alignment horizontal="left" vertical="top" wrapText="1"/>
    </xf>
    <xf numFmtId="0" fontId="19" fillId="7" borderId="2" xfId="0" applyFont="1" applyFill="1" applyBorder="1" applyAlignment="1">
      <alignment horizontal="left" vertical="top" wrapText="1"/>
    </xf>
    <xf numFmtId="9" fontId="5" fillId="0" borderId="9" xfId="0" applyNumberFormat="1" applyFont="1" applyBorder="1" applyAlignment="1">
      <alignment horizontal="center" vertical="center" wrapText="1"/>
    </xf>
    <xf numFmtId="9" fontId="5" fillId="0" borderId="8"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0" fontId="4" fillId="4" borderId="13" xfId="0" applyFont="1" applyFill="1" applyBorder="1" applyAlignment="1">
      <alignment horizontal="center" vertical="top" wrapText="1"/>
    </xf>
    <xf numFmtId="0" fontId="4" fillId="4" borderId="14" xfId="0" applyFont="1" applyFill="1" applyBorder="1" applyAlignment="1">
      <alignment horizontal="center" vertical="top" wrapText="1"/>
    </xf>
    <xf numFmtId="0" fontId="4" fillId="4" borderId="10" xfId="0" applyFont="1" applyFill="1" applyBorder="1" applyAlignment="1">
      <alignment horizontal="center" vertical="top" wrapText="1"/>
    </xf>
    <xf numFmtId="0" fontId="5" fillId="0" borderId="4" xfId="0" applyFont="1" applyBorder="1" applyAlignment="1">
      <alignment horizontal="center" vertical="top" wrapText="1"/>
    </xf>
    <xf numFmtId="0" fontId="5" fillId="0" borderId="12" xfId="0" applyFont="1" applyBorder="1" applyAlignment="1">
      <alignment horizontal="center" vertical="top" wrapText="1"/>
    </xf>
    <xf numFmtId="0" fontId="5" fillId="0" borderId="5" xfId="0" applyFont="1" applyBorder="1" applyAlignment="1">
      <alignment horizontal="center" vertical="top" wrapText="1"/>
    </xf>
    <xf numFmtId="0" fontId="7" fillId="9" borderId="8" xfId="0" applyFont="1" applyFill="1" applyBorder="1" applyAlignment="1">
      <alignment horizontal="center" vertical="center"/>
    </xf>
    <xf numFmtId="0" fontId="4" fillId="4" borderId="4"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4" borderId="6" xfId="0" applyFont="1" applyFill="1" applyBorder="1" applyAlignment="1">
      <alignment horizontal="center" vertical="top" wrapText="1"/>
    </xf>
    <xf numFmtId="0" fontId="4" fillId="4" borderId="5" xfId="0" applyFont="1" applyFill="1" applyBorder="1" applyAlignment="1">
      <alignment horizontal="center" vertical="top" wrapText="1"/>
    </xf>
    <xf numFmtId="0" fontId="8" fillId="9" borderId="17" xfId="0" applyFont="1" applyFill="1" applyBorder="1" applyAlignment="1">
      <alignment horizontal="center" vertical="center" wrapText="1"/>
    </xf>
    <xf numFmtId="0" fontId="0" fillId="0" borderId="15" xfId="0" applyBorder="1" applyAlignment="1">
      <alignment horizontal="center" wrapText="1"/>
    </xf>
    <xf numFmtId="0" fontId="0" fillId="0" borderId="16" xfId="0" applyBorder="1" applyAlignment="1">
      <alignment horizontal="center" wrapText="1"/>
    </xf>
    <xf numFmtId="0" fontId="5" fillId="0" borderId="9" xfId="0" applyFont="1" applyBorder="1" applyAlignment="1">
      <alignment horizontal="center" vertical="top" wrapText="1"/>
    </xf>
    <xf numFmtId="0" fontId="5" fillId="0" borderId="2" xfId="0" applyFont="1" applyBorder="1" applyAlignment="1">
      <alignment horizontal="center" vertical="top" wrapText="1"/>
    </xf>
    <xf numFmtId="0" fontId="19" fillId="0" borderId="4" xfId="0" applyFont="1" applyBorder="1" applyAlignment="1">
      <alignment horizontal="center" vertical="top" wrapText="1"/>
    </xf>
    <xf numFmtId="0" fontId="19" fillId="0" borderId="12" xfId="0" applyFont="1" applyBorder="1" applyAlignment="1">
      <alignment horizontal="center" vertical="top" wrapText="1"/>
    </xf>
    <xf numFmtId="0" fontId="19" fillId="0" borderId="5" xfId="0" applyFont="1" applyBorder="1" applyAlignment="1">
      <alignment horizontal="center" vertical="top" wrapText="1"/>
    </xf>
    <xf numFmtId="9" fontId="5" fillId="19" borderId="9" xfId="0" applyNumberFormat="1" applyFont="1" applyFill="1" applyBorder="1" applyAlignment="1">
      <alignment horizontal="center" vertical="center" wrapText="1"/>
    </xf>
    <xf numFmtId="9" fontId="5" fillId="19" borderId="8" xfId="0" applyNumberFormat="1" applyFont="1" applyFill="1" applyBorder="1" applyAlignment="1">
      <alignment horizontal="center" vertical="center" wrapText="1"/>
    </xf>
    <xf numFmtId="9" fontId="5" fillId="19" borderId="2" xfId="0" applyNumberFormat="1" applyFont="1" applyFill="1" applyBorder="1" applyAlignment="1">
      <alignment horizontal="center" vertical="center" wrapText="1"/>
    </xf>
    <xf numFmtId="9" fontId="18" fillId="0" borderId="9" xfId="0" applyNumberFormat="1" applyFont="1" applyFill="1" applyBorder="1" applyAlignment="1">
      <alignment horizontal="center" vertical="center" wrapText="1"/>
    </xf>
    <xf numFmtId="9" fontId="18" fillId="0" borderId="8" xfId="0" applyNumberFormat="1" applyFont="1" applyFill="1" applyBorder="1" applyAlignment="1">
      <alignment horizontal="center" vertical="center" wrapText="1"/>
    </xf>
    <xf numFmtId="9" fontId="18" fillId="0" borderId="2" xfId="0" applyNumberFormat="1" applyFont="1" applyFill="1" applyBorder="1" applyAlignment="1">
      <alignment horizontal="center" vertical="center" wrapText="1"/>
    </xf>
    <xf numFmtId="9" fontId="0" fillId="9" borderId="28" xfId="0" applyNumberFormat="1" applyFill="1" applyBorder="1" applyAlignment="1">
      <alignment horizontal="center" vertical="center"/>
    </xf>
    <xf numFmtId="0" fontId="0" fillId="9" borderId="29" xfId="0" applyFill="1" applyBorder="1" applyAlignment="1">
      <alignment horizontal="center" vertical="center"/>
    </xf>
    <xf numFmtId="0" fontId="0" fillId="9" borderId="30" xfId="0" applyFill="1" applyBorder="1" applyAlignment="1">
      <alignment horizontal="center" vertical="center"/>
    </xf>
    <xf numFmtId="9" fontId="5" fillId="9" borderId="9" xfId="0" applyNumberFormat="1" applyFont="1" applyFill="1" applyBorder="1" applyAlignment="1">
      <alignment horizontal="center" vertical="center" wrapText="1"/>
    </xf>
    <xf numFmtId="9" fontId="5" fillId="9" borderId="8" xfId="0" applyNumberFormat="1" applyFont="1" applyFill="1" applyBorder="1" applyAlignment="1">
      <alignment horizontal="center" vertical="center" wrapText="1"/>
    </xf>
    <xf numFmtId="9" fontId="5" fillId="9" borderId="2" xfId="0" applyNumberFormat="1" applyFont="1" applyFill="1" applyBorder="1" applyAlignment="1">
      <alignment horizontal="center" vertical="center" wrapText="1"/>
    </xf>
    <xf numFmtId="0" fontId="4" fillId="9" borderId="13" xfId="0" applyFont="1" applyFill="1" applyBorder="1" applyAlignment="1">
      <alignment horizontal="center" vertical="top" wrapText="1"/>
    </xf>
    <xf numFmtId="0" fontId="4" fillId="9" borderId="14" xfId="0" applyFont="1" applyFill="1" applyBorder="1" applyAlignment="1">
      <alignment horizontal="center" vertical="top" wrapText="1"/>
    </xf>
    <xf numFmtId="0" fontId="4" fillId="9" borderId="10" xfId="0" applyFont="1" applyFill="1" applyBorder="1" applyAlignment="1">
      <alignment horizontal="center" vertical="top" wrapText="1"/>
    </xf>
    <xf numFmtId="0" fontId="5" fillId="9" borderId="31" xfId="0" applyFont="1" applyFill="1" applyBorder="1" applyAlignment="1">
      <alignment horizontal="center" vertical="top" wrapText="1"/>
    </xf>
    <xf numFmtId="0" fontId="5" fillId="9" borderId="32" xfId="0" applyFont="1" applyFill="1" applyBorder="1" applyAlignment="1">
      <alignment horizontal="center" vertical="top" wrapText="1"/>
    </xf>
    <xf numFmtId="0" fontId="5" fillId="9" borderId="25" xfId="0" applyFont="1" applyFill="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19" borderId="9" xfId="0" applyFont="1" applyFill="1" applyBorder="1" applyAlignment="1">
      <alignment horizontal="left" vertical="top" wrapText="1"/>
    </xf>
    <xf numFmtId="0" fontId="5" fillId="19" borderId="8" xfId="0" applyFont="1" applyFill="1" applyBorder="1" applyAlignment="1">
      <alignment horizontal="left" vertical="top" wrapText="1"/>
    </xf>
    <xf numFmtId="0" fontId="5" fillId="19" borderId="2" xfId="0" applyFont="1" applyFill="1" applyBorder="1" applyAlignment="1">
      <alignment horizontal="left" vertical="top" wrapText="1"/>
    </xf>
    <xf numFmtId="0" fontId="4" fillId="19" borderId="13" xfId="0" applyFont="1" applyFill="1" applyBorder="1" applyAlignment="1">
      <alignment horizontal="center" vertical="top" wrapText="1"/>
    </xf>
    <xf numFmtId="0" fontId="4" fillId="19" borderId="14" xfId="0" applyFont="1" applyFill="1" applyBorder="1" applyAlignment="1">
      <alignment horizontal="center" vertical="top" wrapText="1"/>
    </xf>
    <xf numFmtId="0" fontId="4" fillId="19" borderId="10" xfId="0" applyFont="1" applyFill="1" applyBorder="1" applyAlignment="1">
      <alignment horizontal="center" vertical="top" wrapText="1"/>
    </xf>
    <xf numFmtId="0" fontId="5" fillId="7" borderId="9" xfId="0" applyFont="1" applyFill="1" applyBorder="1" applyAlignment="1">
      <alignment horizontal="left" vertical="top" wrapText="1"/>
    </xf>
    <xf numFmtId="0" fontId="5" fillId="7" borderId="8"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9" borderId="27"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0" xfId="0" applyAlignment="1">
      <alignment wrapText="1"/>
    </xf>
    <xf numFmtId="0" fontId="4" fillId="4" borderId="0" xfId="0" applyFont="1" applyFill="1" applyBorder="1" applyAlignment="1">
      <alignment horizontal="center" vertical="top" wrapText="1"/>
    </xf>
    <xf numFmtId="0" fontId="6" fillId="14" borderId="0" xfId="8" applyBorder="1" applyAlignment="1">
      <alignment horizontal="center" vertical="center" wrapText="1"/>
    </xf>
    <xf numFmtId="0" fontId="4" fillId="8" borderId="14" xfId="0" applyFont="1" applyFill="1" applyBorder="1" applyAlignment="1">
      <alignment horizontal="center" vertical="top" wrapText="1"/>
    </xf>
    <xf numFmtId="0" fontId="4" fillId="8" borderId="10" xfId="0" applyFont="1" applyFill="1" applyBorder="1" applyAlignment="1">
      <alignment horizontal="center" vertical="top" wrapText="1"/>
    </xf>
    <xf numFmtId="0" fontId="4" fillId="8" borderId="0" xfId="0" applyFont="1" applyFill="1" applyAlignment="1">
      <alignment horizontal="center" vertical="top" wrapText="1"/>
    </xf>
    <xf numFmtId="0" fontId="4" fillId="8" borderId="7" xfId="0" applyFont="1" applyFill="1" applyBorder="1" applyAlignment="1">
      <alignment horizontal="center" vertical="top" wrapText="1"/>
    </xf>
    <xf numFmtId="0" fontId="4" fillId="8" borderId="6" xfId="0" applyFont="1" applyFill="1" applyBorder="1" applyAlignment="1">
      <alignment horizontal="center" vertical="top" wrapText="1"/>
    </xf>
    <xf numFmtId="0" fontId="4" fillId="8" borderId="3" xfId="0" applyFont="1" applyFill="1" applyBorder="1" applyAlignment="1">
      <alignment horizontal="center" vertical="top" wrapText="1"/>
    </xf>
    <xf numFmtId="0" fontId="5" fillId="9" borderId="4" xfId="0" applyFont="1" applyFill="1" applyBorder="1" applyAlignment="1">
      <alignment horizontal="center" vertical="top" wrapText="1"/>
    </xf>
    <xf numFmtId="0" fontId="5" fillId="9" borderId="12" xfId="0" applyFont="1" applyFill="1" applyBorder="1" applyAlignment="1">
      <alignment horizontal="center" vertical="top" wrapText="1"/>
    </xf>
    <xf numFmtId="0" fontId="5" fillId="9" borderId="5" xfId="0" applyFont="1" applyFill="1" applyBorder="1" applyAlignment="1">
      <alignment horizontal="center" vertical="top" wrapText="1"/>
    </xf>
    <xf numFmtId="0" fontId="5" fillId="0" borderId="8" xfId="0" applyFont="1" applyBorder="1" applyAlignment="1">
      <alignment horizontal="center" vertical="top" wrapText="1"/>
    </xf>
    <xf numFmtId="0" fontId="4" fillId="4" borderId="0" xfId="0" applyFont="1" applyFill="1" applyAlignment="1">
      <alignment horizontal="center" vertical="top" wrapText="1"/>
    </xf>
    <xf numFmtId="0" fontId="19" fillId="7" borderId="10" xfId="0" applyFont="1" applyFill="1" applyBorder="1" applyAlignment="1">
      <alignment horizontal="left" vertical="top" wrapText="1"/>
    </xf>
    <xf numFmtId="0" fontId="19" fillId="7" borderId="7" xfId="0" applyFont="1" applyFill="1" applyBorder="1" applyAlignment="1">
      <alignment horizontal="left" vertical="top" wrapText="1"/>
    </xf>
    <xf numFmtId="0" fontId="19" fillId="7" borderId="3" xfId="0" applyFont="1" applyFill="1" applyBorder="1" applyAlignment="1">
      <alignment horizontal="left" vertical="top" wrapText="1"/>
    </xf>
    <xf numFmtId="0" fontId="5" fillId="0" borderId="7" xfId="0" applyFont="1" applyBorder="1" applyAlignment="1">
      <alignment horizontal="left" vertical="top" wrapText="1"/>
    </xf>
    <xf numFmtId="0" fontId="5" fillId="19" borderId="4" xfId="0" applyFont="1" applyFill="1" applyBorder="1" applyAlignment="1">
      <alignment horizontal="center" vertical="top" wrapText="1"/>
    </xf>
    <xf numFmtId="0" fontId="5" fillId="19" borderId="12" xfId="0" applyFont="1" applyFill="1" applyBorder="1" applyAlignment="1">
      <alignment horizontal="center" vertical="top" wrapText="1"/>
    </xf>
    <xf numFmtId="0" fontId="5" fillId="19" borderId="5" xfId="0" applyFont="1" applyFill="1" applyBorder="1" applyAlignment="1">
      <alignment horizontal="center" vertical="top" wrapText="1"/>
    </xf>
    <xf numFmtId="0" fontId="4" fillId="19" borderId="0" xfId="0" applyFont="1" applyFill="1" applyAlignment="1">
      <alignment horizontal="center" vertical="top" wrapText="1"/>
    </xf>
    <xf numFmtId="0" fontId="4" fillId="19" borderId="7" xfId="0" applyFont="1" applyFill="1" applyBorder="1" applyAlignment="1">
      <alignment horizontal="center" vertical="top"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4" fillId="9" borderId="4" xfId="0" applyFont="1" applyFill="1" applyBorder="1" applyAlignment="1">
      <alignment horizontal="center" vertical="top" wrapText="1"/>
    </xf>
    <xf numFmtId="0" fontId="4" fillId="9" borderId="12" xfId="0" applyFont="1" applyFill="1" applyBorder="1" applyAlignment="1">
      <alignment horizontal="center" vertical="top" wrapText="1"/>
    </xf>
    <xf numFmtId="0" fontId="4" fillId="9" borderId="6" xfId="0" applyFont="1" applyFill="1" applyBorder="1" applyAlignment="1">
      <alignment horizontal="center" vertical="top" wrapText="1"/>
    </xf>
    <xf numFmtId="0" fontId="4" fillId="9" borderId="3" xfId="0" applyFont="1" applyFill="1" applyBorder="1" applyAlignment="1">
      <alignment horizontal="center" vertical="top" wrapText="1"/>
    </xf>
    <xf numFmtId="0" fontId="5" fillId="9" borderId="24" xfId="0" applyFont="1" applyFill="1" applyBorder="1" applyAlignment="1">
      <alignment horizontal="center" vertical="top" wrapText="1"/>
    </xf>
    <xf numFmtId="0" fontId="5" fillId="9" borderId="6" xfId="0" applyFont="1" applyFill="1" applyBorder="1" applyAlignment="1">
      <alignment horizontal="center" vertical="top" wrapText="1"/>
    </xf>
    <xf numFmtId="0" fontId="5" fillId="19" borderId="13" xfId="0" applyFont="1" applyFill="1" applyBorder="1" applyAlignment="1">
      <alignment horizontal="center" vertical="top" wrapText="1"/>
    </xf>
    <xf numFmtId="0" fontId="5" fillId="19" borderId="14" xfId="0" applyFont="1" applyFill="1" applyBorder="1" applyAlignment="1">
      <alignment horizontal="center" vertical="top" wrapText="1"/>
    </xf>
    <xf numFmtId="0" fontId="5" fillId="19" borderId="10" xfId="0" applyFont="1" applyFill="1" applyBorder="1" applyAlignment="1">
      <alignment horizontal="center" vertical="top" wrapText="1"/>
    </xf>
    <xf numFmtId="9" fontId="0" fillId="19" borderId="9" xfId="0" applyNumberFormat="1" applyFill="1" applyBorder="1" applyAlignment="1">
      <alignment horizontal="center"/>
    </xf>
    <xf numFmtId="0" fontId="0" fillId="19" borderId="8" xfId="0" applyFill="1" applyBorder="1" applyAlignment="1">
      <alignment horizontal="center"/>
    </xf>
    <xf numFmtId="0" fontId="0" fillId="19" borderId="2" xfId="0" applyFill="1" applyBorder="1" applyAlignment="1">
      <alignment horizontal="center"/>
    </xf>
    <xf numFmtId="9" fontId="0" fillId="19" borderId="33" xfId="0" applyNumberFormat="1" applyFill="1" applyBorder="1" applyAlignment="1">
      <alignment horizontal="center"/>
    </xf>
    <xf numFmtId="0" fontId="0" fillId="19" borderId="34" xfId="0" applyFill="1" applyBorder="1" applyAlignment="1">
      <alignment horizontal="center"/>
    </xf>
    <xf numFmtId="0" fontId="0" fillId="19" borderId="35" xfId="0" applyFill="1" applyBorder="1" applyAlignment="1">
      <alignment horizontal="center"/>
    </xf>
    <xf numFmtId="9" fontId="5" fillId="19" borderId="10" xfId="0" applyNumberFormat="1" applyFont="1" applyFill="1" applyBorder="1" applyAlignment="1">
      <alignment horizontal="center" vertical="center" wrapText="1"/>
    </xf>
    <xf numFmtId="9" fontId="5" fillId="19" borderId="7" xfId="0" applyNumberFormat="1" applyFont="1" applyFill="1" applyBorder="1" applyAlignment="1">
      <alignment horizontal="center" vertical="center" wrapText="1"/>
    </xf>
    <xf numFmtId="9" fontId="0" fillId="9" borderId="10" xfId="0" applyNumberFormat="1" applyFill="1" applyBorder="1" applyAlignment="1">
      <alignment horizontal="center"/>
    </xf>
    <xf numFmtId="0" fontId="0" fillId="9" borderId="7" xfId="0" applyFill="1" applyBorder="1" applyAlignment="1">
      <alignment horizontal="center"/>
    </xf>
    <xf numFmtId="0" fontId="0" fillId="9" borderId="3" xfId="0" applyFill="1" applyBorder="1" applyAlignment="1">
      <alignment horizontal="center"/>
    </xf>
    <xf numFmtId="9" fontId="0" fillId="9" borderId="27" xfId="0" applyNumberFormat="1" applyFill="1" applyBorder="1" applyAlignment="1">
      <alignment horizontal="center"/>
    </xf>
    <xf numFmtId="0" fontId="0" fillId="9" borderId="27" xfId="0" applyFill="1" applyBorder="1" applyAlignment="1">
      <alignment horizontal="center"/>
    </xf>
    <xf numFmtId="0" fontId="5" fillId="9" borderId="9" xfId="0" applyFont="1" applyFill="1" applyBorder="1" applyAlignment="1">
      <alignment horizontal="left" vertical="top" wrapText="1"/>
    </xf>
    <xf numFmtId="0" fontId="5" fillId="9" borderId="8" xfId="0" applyFont="1" applyFill="1" applyBorder="1" applyAlignment="1">
      <alignment horizontal="left" vertical="top" wrapText="1"/>
    </xf>
    <xf numFmtId="0" fontId="5" fillId="9" borderId="2" xfId="0" applyFont="1" applyFill="1" applyBorder="1" applyAlignment="1">
      <alignment horizontal="left" vertical="top" wrapText="1"/>
    </xf>
    <xf numFmtId="0" fontId="5" fillId="9" borderId="10" xfId="0" applyFont="1" applyFill="1" applyBorder="1" applyAlignment="1">
      <alignment horizontal="left" vertical="top" wrapText="1"/>
    </xf>
    <xf numFmtId="0" fontId="5" fillId="9" borderId="7" xfId="0" applyFont="1" applyFill="1" applyBorder="1" applyAlignment="1">
      <alignment horizontal="left" vertical="top" wrapText="1"/>
    </xf>
    <xf numFmtId="0" fontId="5" fillId="9" borderId="3" xfId="0" applyFont="1" applyFill="1" applyBorder="1" applyAlignment="1">
      <alignment horizontal="left" vertical="top" wrapText="1"/>
    </xf>
    <xf numFmtId="0" fontId="7" fillId="9" borderId="1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9" fillId="7" borderId="9" xfId="0" applyFont="1" applyFill="1" applyBorder="1" applyAlignment="1">
      <alignment horizontal="left" vertical="top" wrapText="1"/>
    </xf>
    <xf numFmtId="0" fontId="9" fillId="7" borderId="8" xfId="0" applyFont="1" applyFill="1" applyBorder="1" applyAlignment="1">
      <alignment horizontal="left" vertical="top" wrapText="1"/>
    </xf>
    <xf numFmtId="0" fontId="9" fillId="7" borderId="2" xfId="0" applyFont="1" applyFill="1" applyBorder="1" applyAlignment="1">
      <alignment horizontal="left" vertical="top" wrapText="1"/>
    </xf>
    <xf numFmtId="9" fontId="5" fillId="7" borderId="9" xfId="0" applyNumberFormat="1"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9" xfId="0" applyFont="1" applyFill="1" applyBorder="1" applyAlignment="1">
      <alignment vertical="top" wrapText="1"/>
    </xf>
    <xf numFmtId="0" fontId="5" fillId="7" borderId="8" xfId="0" applyFont="1" applyFill="1" applyBorder="1" applyAlignment="1">
      <alignment vertical="top" wrapText="1"/>
    </xf>
    <xf numFmtId="0" fontId="5" fillId="7" borderId="2" xfId="0" applyFont="1" applyFill="1" applyBorder="1" applyAlignment="1">
      <alignment vertical="top" wrapText="1"/>
    </xf>
    <xf numFmtId="0" fontId="5" fillId="13" borderId="4" xfId="0" applyFont="1" applyFill="1" applyBorder="1" applyAlignment="1">
      <alignment horizontal="center" vertical="top" wrapText="1"/>
    </xf>
    <xf numFmtId="0" fontId="5" fillId="13" borderId="12" xfId="0" applyFont="1" applyFill="1" applyBorder="1" applyAlignment="1">
      <alignment horizontal="center" vertical="top" wrapText="1"/>
    </xf>
    <xf numFmtId="0" fontId="5" fillId="13" borderId="5" xfId="0" applyFont="1" applyFill="1" applyBorder="1" applyAlignment="1">
      <alignment horizontal="center"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top" wrapText="1"/>
    </xf>
    <xf numFmtId="0" fontId="8" fillId="9" borderId="19"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21" xfId="0" applyFont="1" applyFill="1" applyBorder="1" applyAlignment="1">
      <alignment horizontal="center" vertical="center" wrapText="1"/>
    </xf>
    <xf numFmtId="9" fontId="5" fillId="7" borderId="19" xfId="0" applyNumberFormat="1" applyFont="1" applyFill="1" applyBorder="1" applyAlignment="1">
      <alignment horizontal="center" vertical="center" wrapText="1"/>
    </xf>
    <xf numFmtId="9" fontId="5" fillId="7" borderId="20" xfId="0" applyNumberFormat="1" applyFont="1" applyFill="1" applyBorder="1" applyAlignment="1">
      <alignment horizontal="center" vertical="center" wrapText="1"/>
    </xf>
    <xf numFmtId="9" fontId="5" fillId="7" borderId="21" xfId="0" applyNumberFormat="1" applyFont="1" applyFill="1" applyBorder="1" applyAlignment="1">
      <alignment horizontal="center" vertical="center" wrapText="1"/>
    </xf>
    <xf numFmtId="0" fontId="8" fillId="15" borderId="19" xfId="0" applyFont="1" applyFill="1" applyBorder="1" applyAlignment="1">
      <alignment horizontal="center" vertical="center" wrapText="1"/>
    </xf>
    <xf numFmtId="0" fontId="8" fillId="15" borderId="20" xfId="0" applyFont="1" applyFill="1" applyBorder="1" applyAlignment="1">
      <alignment horizontal="center" vertical="center" wrapText="1"/>
    </xf>
    <xf numFmtId="0" fontId="8" fillId="15" borderId="21" xfId="0" applyFont="1" applyFill="1" applyBorder="1" applyAlignment="1">
      <alignment horizontal="center" vertical="center" wrapText="1"/>
    </xf>
    <xf numFmtId="0" fontId="5" fillId="19" borderId="12" xfId="0" applyFont="1" applyFill="1" applyBorder="1" applyAlignment="1">
      <alignment horizontal="center" vertical="center" wrapText="1"/>
    </xf>
    <xf numFmtId="0" fontId="5" fillId="19" borderId="5" xfId="0" applyFont="1" applyFill="1" applyBorder="1" applyAlignment="1">
      <alignment horizontal="center" vertical="center" wrapText="1"/>
    </xf>
    <xf numFmtId="0" fontId="5" fillId="7" borderId="10" xfId="0" applyFont="1" applyFill="1" applyBorder="1" applyAlignment="1">
      <alignment horizontal="left" vertical="top" wrapText="1"/>
    </xf>
    <xf numFmtId="0" fontId="5" fillId="7" borderId="7" xfId="0" applyFont="1" applyFill="1" applyBorder="1" applyAlignment="1">
      <alignment horizontal="left" vertical="top" wrapText="1"/>
    </xf>
    <xf numFmtId="0" fontId="5" fillId="7" borderId="3" xfId="0" applyFont="1" applyFill="1" applyBorder="1" applyAlignment="1">
      <alignment horizontal="left" vertical="top" wrapText="1"/>
    </xf>
    <xf numFmtId="0" fontId="7" fillId="9" borderId="22"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4" fillId="0" borderId="4" xfId="0" applyFont="1" applyBorder="1" applyAlignment="1">
      <alignment vertical="top" wrapText="1"/>
    </xf>
    <xf numFmtId="0" fontId="4" fillId="0" borderId="12" xfId="0" applyFont="1" applyBorder="1" applyAlignment="1">
      <alignment vertical="top" wrapText="1"/>
    </xf>
    <xf numFmtId="0" fontId="4" fillId="0" borderId="5" xfId="0" applyFont="1" applyBorder="1" applyAlignment="1">
      <alignment vertical="top" wrapText="1"/>
    </xf>
    <xf numFmtId="0" fontId="5" fillId="0" borderId="4" xfId="0" applyFont="1" applyBorder="1" applyAlignment="1">
      <alignment vertical="top" wrapText="1"/>
    </xf>
    <xf numFmtId="0" fontId="5" fillId="0" borderId="12" xfId="0" applyFont="1" applyBorder="1" applyAlignment="1">
      <alignment vertical="top" wrapText="1"/>
    </xf>
    <xf numFmtId="0" fontId="5" fillId="0" borderId="5" xfId="0" applyFont="1" applyBorder="1" applyAlignment="1">
      <alignment vertical="top" wrapText="1"/>
    </xf>
    <xf numFmtId="0" fontId="5" fillId="9" borderId="9" xfId="0" applyFont="1" applyFill="1" applyBorder="1" applyAlignment="1">
      <alignment horizontal="center" vertical="top" wrapText="1"/>
    </xf>
    <xf numFmtId="0" fontId="5" fillId="9" borderId="2" xfId="0" applyFont="1" applyFill="1" applyBorder="1" applyAlignment="1">
      <alignment horizontal="center" vertical="top" wrapText="1"/>
    </xf>
    <xf numFmtId="0" fontId="4" fillId="9" borderId="5" xfId="0" applyFont="1" applyFill="1" applyBorder="1" applyAlignment="1">
      <alignment horizontal="center" vertical="top" wrapText="1"/>
    </xf>
    <xf numFmtId="0" fontId="15" fillId="7" borderId="9" xfId="0" applyFont="1" applyFill="1" applyBorder="1" applyAlignment="1">
      <alignment horizontal="left" vertical="top" wrapText="1"/>
    </xf>
    <xf numFmtId="0" fontId="15" fillId="7" borderId="8" xfId="0" applyFont="1" applyFill="1" applyBorder="1" applyAlignment="1">
      <alignment horizontal="left" vertical="top" wrapText="1"/>
    </xf>
    <xf numFmtId="0" fontId="15" fillId="7" borderId="2" xfId="0" applyFont="1" applyFill="1" applyBorder="1" applyAlignment="1">
      <alignment horizontal="left" vertical="top" wrapText="1"/>
    </xf>
    <xf numFmtId="0" fontId="8" fillId="9" borderId="13" xfId="0" applyFont="1" applyFill="1" applyBorder="1" applyAlignment="1">
      <alignment horizontal="center" vertical="center" wrapText="1"/>
    </xf>
    <xf numFmtId="0" fontId="0" fillId="9" borderId="15" xfId="0" applyFill="1" applyBorder="1" applyAlignment="1">
      <alignment horizontal="center" wrapText="1"/>
    </xf>
    <xf numFmtId="0" fontId="0" fillId="9" borderId="16" xfId="0" applyFill="1" applyBorder="1" applyAlignment="1">
      <alignment horizontal="center" wrapText="1"/>
    </xf>
    <xf numFmtId="0" fontId="0" fillId="0" borderId="22" xfId="0" applyBorder="1" applyAlignment="1">
      <alignment horizontal="center"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xf>
    <xf numFmtId="0" fontId="9" fillId="0" borderId="2" xfId="0" applyFont="1" applyBorder="1" applyAlignment="1">
      <alignment horizontal="left" vertical="top" wrapText="1"/>
    </xf>
    <xf numFmtId="0" fontId="24" fillId="0" borderId="0" xfId="5" applyFont="1" applyAlignment="1">
      <alignment horizontal="left" vertical="top" wrapText="1"/>
    </xf>
  </cellXfs>
  <cellStyles count="13">
    <cellStyle name="Check Cell" xfId="8" builtinId="23"/>
    <cellStyle name="Comma" xfId="1" builtinId="3"/>
    <cellStyle name="Comma 2" xfId="6" xr:uid="{00000000-0005-0000-0000-00002F000000}"/>
    <cellStyle name="Comma 2 2" xfId="12" xr:uid="{1904B48A-FE1B-434A-9DF1-880EA5C707D9}"/>
    <cellStyle name="Comma 3" xfId="4" xr:uid="{00000000-0005-0000-0000-000031000000}"/>
    <cellStyle name="Comma 3 2" xfId="11" xr:uid="{80B2DE02-AA95-490C-A87D-4755A9EE2647}"/>
    <cellStyle name="Comma 4" xfId="9" xr:uid="{ADB58411-1A7A-45F8-97A4-B8825D00DAEF}"/>
    <cellStyle name="Normal" xfId="0" builtinId="0"/>
    <cellStyle name="Normal 2" xfId="5" xr:uid="{00000000-0005-0000-0000-000030000000}"/>
    <cellStyle name="Normal 3" xfId="3" xr:uid="{00000000-0005-0000-0000-000033000000}"/>
    <cellStyle name="Normal 3 2" xfId="10" xr:uid="{E2B65181-1F20-4CE2-8C93-CECAEA843B69}"/>
    <cellStyle name="Percent" xfId="2" builtinId="5"/>
    <cellStyle name="Percent 2" xfId="7" xr:uid="{00000000-0005-0000-0000-00003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93" dT="2021-07-27T07:57:50.72" personId="{00000000-0000-0000-0000-000000000000}" id="{2E8EEAB9-0AD2-483F-8E24-847A70340CE8}">
    <text>Integrated Outreach Round 1 was   implemented in June. The data is not included in the update, and will be included once compiled.</text>
  </threadedComment>
  <threadedComment ref="M97" dT="2020-03-04T19:21:32.54" personId="{00000000-0000-0000-0000-000000000000}" id="{56D4137D-251A-48BB-9188-C445530CE2EB}">
    <text>The denominator will be subject to change based on the update/advice that will be provided by NEPI Taskforce and MoPHP.</text>
  </threadedComment>
  <threadedComment ref="K98" dT="2021-07-07T06:52:27.36" personId="{00000000-0000-0000-0000-000000000000}" id="{F82EA97B-8111-4460-80EA-A58D4693CCBC}">
    <text>The campaign was planned only in 14 Northern governorates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T219"/>
  <sheetViews>
    <sheetView showGridLines="0" tabSelected="1" topLeftCell="A191" zoomScale="90" zoomScaleNormal="90" workbookViewId="0">
      <selection activeCell="D196" sqref="D196:D199"/>
    </sheetView>
  </sheetViews>
  <sheetFormatPr defaultRowHeight="12.75" x14ac:dyDescent="0.2"/>
  <cols>
    <col min="1" max="1" width="3.5703125" customWidth="1"/>
    <col min="2" max="2" width="22.85546875" customWidth="1"/>
    <col min="3" max="3" width="14.5703125" style="27" customWidth="1"/>
    <col min="4" max="4" width="40.140625" style="23" customWidth="1"/>
    <col min="5" max="5" width="10.42578125" customWidth="1"/>
    <col min="6" max="6" width="11.85546875" customWidth="1"/>
    <col min="7" max="8" width="21.85546875" customWidth="1"/>
    <col min="9" max="9" width="18.5703125" customWidth="1"/>
    <col min="10" max="10" width="21.85546875" customWidth="1"/>
    <col min="11" max="11" width="24.28515625" customWidth="1"/>
    <col min="12" max="12" width="21.85546875" customWidth="1"/>
    <col min="13" max="13" width="15.7109375" customWidth="1"/>
    <col min="14" max="15" width="21.85546875" style="111" customWidth="1"/>
    <col min="16" max="16" width="16.5703125" customWidth="1"/>
    <col min="18" max="18" width="41.5703125" customWidth="1"/>
  </cols>
  <sheetData>
    <row r="4" spans="2:20" ht="13.5" thickBot="1" x14ac:dyDescent="0.25"/>
    <row r="5" spans="2:20" ht="13.5" thickBot="1" x14ac:dyDescent="0.25">
      <c r="B5" s="1" t="s">
        <v>0</v>
      </c>
      <c r="D5" s="486" t="s">
        <v>1</v>
      </c>
      <c r="E5" s="487"/>
      <c r="F5" s="487"/>
      <c r="G5" s="487"/>
      <c r="H5" s="487"/>
      <c r="I5" s="487"/>
      <c r="J5" s="487"/>
      <c r="K5" s="487"/>
      <c r="L5" s="487"/>
      <c r="M5" s="487"/>
      <c r="N5" s="487"/>
      <c r="O5" s="487"/>
      <c r="P5" s="488"/>
    </row>
    <row r="6" spans="2:20" ht="23.45" customHeight="1" thickBot="1" x14ac:dyDescent="0.25">
      <c r="B6" s="2" t="s">
        <v>2</v>
      </c>
      <c r="C6" s="26" t="s">
        <v>3</v>
      </c>
      <c r="D6" s="22" t="s">
        <v>4</v>
      </c>
      <c r="E6" s="3"/>
      <c r="F6" s="4" t="s">
        <v>5</v>
      </c>
      <c r="G6" s="13" t="s">
        <v>6</v>
      </c>
      <c r="H6" s="13" t="s">
        <v>7</v>
      </c>
      <c r="I6" s="13" t="s">
        <v>8</v>
      </c>
      <c r="J6" s="13" t="s">
        <v>9</v>
      </c>
      <c r="K6" s="13" t="s">
        <v>10</v>
      </c>
      <c r="L6" s="13" t="s">
        <v>11</v>
      </c>
      <c r="M6" s="13" t="s">
        <v>12</v>
      </c>
      <c r="N6" s="398"/>
      <c r="O6" s="398"/>
      <c r="P6" s="399"/>
      <c r="Q6" s="395"/>
      <c r="R6" s="395"/>
      <c r="S6" s="395"/>
      <c r="T6" s="395"/>
    </row>
    <row r="7" spans="2:20" ht="13.5" thickBot="1" x14ac:dyDescent="0.25">
      <c r="B7" s="461" t="s">
        <v>13</v>
      </c>
      <c r="D7" s="495" t="s">
        <v>14</v>
      </c>
      <c r="E7" s="5" t="s">
        <v>15</v>
      </c>
      <c r="F7" s="43">
        <v>0.15</v>
      </c>
      <c r="G7" s="45">
        <v>0.13</v>
      </c>
      <c r="H7" s="45">
        <v>0.13</v>
      </c>
      <c r="I7" s="88">
        <v>0.115</v>
      </c>
      <c r="J7" s="88">
        <v>0.115</v>
      </c>
      <c r="K7" s="88">
        <v>0.115</v>
      </c>
      <c r="L7" s="88">
        <v>0.115</v>
      </c>
      <c r="M7" s="43">
        <v>0.1</v>
      </c>
      <c r="N7" s="400"/>
      <c r="O7" s="400"/>
      <c r="P7" s="401"/>
    </row>
    <row r="8" spans="2:20" ht="13.5" thickBot="1" x14ac:dyDescent="0.25">
      <c r="B8" s="462"/>
      <c r="D8" s="496"/>
      <c r="E8" s="7" t="s">
        <v>16</v>
      </c>
      <c r="F8" s="8"/>
      <c r="G8" s="95">
        <v>0.12</v>
      </c>
      <c r="H8" s="95">
        <v>0.11899999999999999</v>
      </c>
      <c r="I8" s="9">
        <v>12</v>
      </c>
      <c r="J8" s="48">
        <v>0.12</v>
      </c>
      <c r="K8" s="48">
        <v>0.12</v>
      </c>
      <c r="L8" s="48"/>
      <c r="M8" s="9"/>
      <c r="N8" s="400"/>
      <c r="O8" s="400"/>
      <c r="P8" s="401"/>
    </row>
    <row r="9" spans="2:20" ht="13.5" thickBot="1" x14ac:dyDescent="0.25">
      <c r="B9" s="462"/>
      <c r="D9" s="496"/>
      <c r="E9" s="353"/>
      <c r="F9" s="346" t="s">
        <v>17</v>
      </c>
      <c r="G9" s="347"/>
      <c r="H9" s="347"/>
      <c r="I9" s="347"/>
      <c r="J9" s="347"/>
      <c r="K9" s="347"/>
      <c r="L9" s="347"/>
      <c r="M9" s="349"/>
      <c r="N9" s="400"/>
      <c r="O9" s="400"/>
      <c r="P9" s="401"/>
    </row>
    <row r="10" spans="2:20" ht="13.5" thickBot="1" x14ac:dyDescent="0.25">
      <c r="B10" s="462"/>
      <c r="D10" s="497"/>
      <c r="E10" s="354"/>
      <c r="F10" s="489" t="s">
        <v>18</v>
      </c>
      <c r="G10" s="490"/>
      <c r="H10" s="490"/>
      <c r="I10" s="490"/>
      <c r="J10" s="490"/>
      <c r="K10" s="490"/>
      <c r="L10" s="490"/>
      <c r="M10" s="491"/>
      <c r="N10" s="400"/>
      <c r="O10" s="400"/>
      <c r="P10" s="401"/>
    </row>
    <row r="11" spans="2:20" ht="36.75" thickBot="1" x14ac:dyDescent="0.25">
      <c r="B11" s="462"/>
      <c r="D11" s="64" t="s">
        <v>19</v>
      </c>
      <c r="E11" s="3"/>
      <c r="F11" s="4" t="s">
        <v>5</v>
      </c>
      <c r="G11" s="13" t="s">
        <v>6</v>
      </c>
      <c r="H11" s="13" t="s">
        <v>7</v>
      </c>
      <c r="I11" s="13" t="s">
        <v>8</v>
      </c>
      <c r="J11" s="13" t="s">
        <v>9</v>
      </c>
      <c r="K11" s="13" t="s">
        <v>10</v>
      </c>
      <c r="L11" s="13" t="s">
        <v>11</v>
      </c>
      <c r="M11" s="13" t="s">
        <v>12</v>
      </c>
      <c r="N11" s="400"/>
      <c r="O11" s="400"/>
      <c r="P11" s="401"/>
    </row>
    <row r="12" spans="2:20" ht="13.5" thickBot="1" x14ac:dyDescent="0.25">
      <c r="B12" s="462"/>
      <c r="D12" s="455" t="s">
        <v>20</v>
      </c>
      <c r="E12" s="5" t="s">
        <v>15</v>
      </c>
      <c r="F12" s="43">
        <v>0.46</v>
      </c>
      <c r="G12" s="45">
        <v>0.45</v>
      </c>
      <c r="H12" s="45">
        <v>0.45</v>
      </c>
      <c r="I12" s="45">
        <v>0.44</v>
      </c>
      <c r="J12" s="89">
        <v>0.44</v>
      </c>
      <c r="K12" s="89">
        <v>0.44</v>
      </c>
      <c r="L12" s="89">
        <v>0.44</v>
      </c>
      <c r="M12" s="45">
        <v>0.43</v>
      </c>
      <c r="N12" s="400"/>
      <c r="O12" s="400"/>
      <c r="P12" s="401"/>
    </row>
    <row r="13" spans="2:20" ht="13.5" thickBot="1" x14ac:dyDescent="0.25">
      <c r="B13" s="462"/>
      <c r="D13" s="456"/>
      <c r="E13" s="7" t="s">
        <v>16</v>
      </c>
      <c r="F13" s="8"/>
      <c r="G13" s="95">
        <v>0.45</v>
      </c>
      <c r="H13" s="95">
        <v>0.45</v>
      </c>
      <c r="I13" s="48">
        <v>0.45</v>
      </c>
      <c r="J13" s="48">
        <v>0.45</v>
      </c>
      <c r="K13" s="48">
        <v>0.45</v>
      </c>
      <c r="L13" s="48"/>
      <c r="M13" s="9"/>
      <c r="N13" s="400"/>
      <c r="O13" s="400"/>
      <c r="P13" s="401"/>
    </row>
    <row r="14" spans="2:20" ht="13.5" thickBot="1" x14ac:dyDescent="0.25">
      <c r="B14" s="462"/>
      <c r="D14" s="456"/>
      <c r="E14" s="353"/>
      <c r="F14" s="346" t="s">
        <v>17</v>
      </c>
      <c r="G14" s="347"/>
      <c r="H14" s="347"/>
      <c r="I14" s="347"/>
      <c r="J14" s="347"/>
      <c r="K14" s="347"/>
      <c r="L14" s="347"/>
      <c r="M14" s="349"/>
      <c r="N14" s="400"/>
      <c r="O14" s="400"/>
      <c r="P14" s="401"/>
    </row>
    <row r="15" spans="2:20" ht="13.5" thickBot="1" x14ac:dyDescent="0.25">
      <c r="B15" s="463"/>
      <c r="D15" s="457"/>
      <c r="E15" s="354"/>
      <c r="F15" s="489" t="s">
        <v>18</v>
      </c>
      <c r="G15" s="490"/>
      <c r="H15" s="490"/>
      <c r="I15" s="490"/>
      <c r="J15" s="490"/>
      <c r="K15" s="490"/>
      <c r="L15" s="490"/>
      <c r="M15" s="491"/>
      <c r="N15" s="402"/>
      <c r="O15" s="402"/>
      <c r="P15" s="403"/>
    </row>
    <row r="16" spans="2:20" x14ac:dyDescent="0.2">
      <c r="B16" s="10"/>
      <c r="D16" s="24"/>
      <c r="E16" s="10"/>
      <c r="F16" s="10"/>
      <c r="G16" s="10"/>
      <c r="H16" s="10"/>
      <c r="I16" s="10"/>
      <c r="J16" s="10"/>
      <c r="K16" s="10"/>
      <c r="L16" s="10"/>
      <c r="M16" s="10"/>
      <c r="N16" s="112"/>
      <c r="O16" s="112"/>
      <c r="P16" s="10"/>
    </row>
    <row r="17" spans="2:16" ht="13.5" thickBot="1" x14ac:dyDescent="0.25">
      <c r="B17" s="10"/>
      <c r="D17" s="24"/>
      <c r="E17" s="10"/>
      <c r="F17" s="10"/>
      <c r="G17" s="10"/>
      <c r="H17" s="10"/>
      <c r="I17" s="10"/>
      <c r="J17" s="10"/>
      <c r="K17" s="10"/>
      <c r="L17" s="10"/>
      <c r="M17" s="10"/>
      <c r="N17" s="112"/>
      <c r="O17" s="112"/>
      <c r="P17" s="10"/>
    </row>
    <row r="18" spans="2:16" ht="36.75" thickBot="1" x14ac:dyDescent="0.25">
      <c r="B18" s="11" t="s">
        <v>21</v>
      </c>
      <c r="C18" s="498" t="s">
        <v>22</v>
      </c>
      <c r="D18" s="21" t="s">
        <v>23</v>
      </c>
      <c r="E18" s="12"/>
      <c r="F18" s="13" t="s">
        <v>5</v>
      </c>
      <c r="G18" s="13" t="s">
        <v>6</v>
      </c>
      <c r="H18" s="13" t="s">
        <v>7</v>
      </c>
      <c r="I18" s="13" t="s">
        <v>8</v>
      </c>
      <c r="J18" s="13" t="s">
        <v>9</v>
      </c>
      <c r="K18" s="13" t="s">
        <v>10</v>
      </c>
      <c r="L18" s="13" t="s">
        <v>11</v>
      </c>
      <c r="M18" s="13" t="s">
        <v>12</v>
      </c>
      <c r="N18" s="113" t="s">
        <v>24</v>
      </c>
      <c r="O18" s="113" t="s">
        <v>25</v>
      </c>
      <c r="P18" s="14" t="s">
        <v>26</v>
      </c>
    </row>
    <row r="19" spans="2:16" ht="12.95" customHeight="1" thickBot="1" x14ac:dyDescent="0.25">
      <c r="B19" s="461" t="s">
        <v>27</v>
      </c>
      <c r="C19" s="484"/>
      <c r="D19" s="388" t="s">
        <v>28</v>
      </c>
      <c r="E19" s="5" t="s">
        <v>15</v>
      </c>
      <c r="F19" s="44">
        <v>0.73</v>
      </c>
      <c r="G19" s="45">
        <v>0.85</v>
      </c>
      <c r="H19" s="45">
        <v>0.9</v>
      </c>
      <c r="I19" s="45">
        <v>0.9</v>
      </c>
      <c r="J19" s="89">
        <v>0.9</v>
      </c>
      <c r="K19" s="89">
        <v>0.9</v>
      </c>
      <c r="L19" s="89">
        <v>0.9</v>
      </c>
      <c r="M19" s="43">
        <v>0.95</v>
      </c>
      <c r="N19" s="336">
        <v>0.28999999999999998</v>
      </c>
      <c r="O19" s="336" t="s">
        <v>29</v>
      </c>
      <c r="P19" s="379" t="s">
        <v>30</v>
      </c>
    </row>
    <row r="20" spans="2:16" ht="13.5" thickBot="1" x14ac:dyDescent="0.25">
      <c r="B20" s="462"/>
      <c r="C20" s="351"/>
      <c r="D20" s="389"/>
      <c r="E20" s="7" t="s">
        <v>16</v>
      </c>
      <c r="F20" s="8"/>
      <c r="G20" s="48">
        <v>0.89</v>
      </c>
      <c r="H20" s="95">
        <v>0.99</v>
      </c>
      <c r="I20" s="48">
        <f>I63/I62</f>
        <v>1.0148142336059769</v>
      </c>
      <c r="J20" s="48">
        <v>0.98</v>
      </c>
      <c r="K20" s="48">
        <f>K63/K62</f>
        <v>0.96292548501423303</v>
      </c>
      <c r="L20" s="48"/>
      <c r="M20" s="9"/>
      <c r="N20" s="337"/>
      <c r="O20" s="337"/>
      <c r="P20" s="380"/>
    </row>
    <row r="21" spans="2:16" ht="13.5" thickBot="1" x14ac:dyDescent="0.25">
      <c r="B21" s="462"/>
      <c r="C21" s="351"/>
      <c r="D21" s="389"/>
      <c r="E21" s="353"/>
      <c r="F21" s="346" t="s">
        <v>17</v>
      </c>
      <c r="G21" s="347"/>
      <c r="H21" s="347"/>
      <c r="I21" s="347"/>
      <c r="J21" s="347"/>
      <c r="K21" s="347"/>
      <c r="L21" s="347"/>
      <c r="M21" s="349"/>
      <c r="N21" s="337"/>
      <c r="O21" s="337"/>
      <c r="P21" s="380"/>
    </row>
    <row r="22" spans="2:16" ht="13.5" thickBot="1" x14ac:dyDescent="0.25">
      <c r="B22" s="462"/>
      <c r="C22" s="351"/>
      <c r="D22" s="389"/>
      <c r="E22" s="407"/>
      <c r="F22" s="246"/>
      <c r="G22" s="247"/>
      <c r="H22" s="247"/>
      <c r="I22" s="247"/>
      <c r="J22" s="247"/>
      <c r="K22" s="247"/>
      <c r="L22" s="247"/>
      <c r="M22" s="248"/>
      <c r="N22" s="338"/>
      <c r="O22" s="338"/>
      <c r="P22" s="380"/>
    </row>
    <row r="23" spans="2:16" ht="13.5" thickBot="1" x14ac:dyDescent="0.25">
      <c r="B23" s="462"/>
      <c r="C23" s="351"/>
      <c r="D23" s="390"/>
      <c r="E23" s="354"/>
      <c r="F23" s="342" t="s">
        <v>31</v>
      </c>
      <c r="G23" s="343"/>
      <c r="H23" s="343"/>
      <c r="I23" s="343"/>
      <c r="J23" s="343"/>
      <c r="K23" s="343"/>
      <c r="L23" s="343"/>
      <c r="M23" s="344"/>
      <c r="N23" s="110"/>
      <c r="O23" s="110"/>
      <c r="P23" s="380"/>
    </row>
    <row r="24" spans="2:16" ht="36.75" thickBot="1" x14ac:dyDescent="0.25">
      <c r="B24" s="462"/>
      <c r="C24" s="350" t="s">
        <v>22</v>
      </c>
      <c r="D24" s="21" t="s">
        <v>32</v>
      </c>
      <c r="E24" s="12"/>
      <c r="F24" s="13" t="s">
        <v>5</v>
      </c>
      <c r="G24" s="13" t="s">
        <v>6</v>
      </c>
      <c r="H24" s="13" t="s">
        <v>7</v>
      </c>
      <c r="I24" s="13" t="s">
        <v>8</v>
      </c>
      <c r="J24" s="13" t="s">
        <v>9</v>
      </c>
      <c r="K24" s="13" t="s">
        <v>10</v>
      </c>
      <c r="L24" s="13" t="s">
        <v>11</v>
      </c>
      <c r="M24" s="13" t="s">
        <v>12</v>
      </c>
      <c r="N24" s="113" t="s">
        <v>24</v>
      </c>
      <c r="O24" s="113" t="s">
        <v>25</v>
      </c>
      <c r="P24" s="380"/>
    </row>
    <row r="25" spans="2:16" ht="13.5" thickBot="1" x14ac:dyDescent="0.25">
      <c r="B25" s="462"/>
      <c r="C25" s="351"/>
      <c r="D25" s="388" t="s">
        <v>33</v>
      </c>
      <c r="E25" s="5" t="s">
        <v>15</v>
      </c>
      <c r="F25" s="135">
        <v>0.92</v>
      </c>
      <c r="G25" s="135">
        <v>0.95</v>
      </c>
      <c r="H25" s="136">
        <v>0.95</v>
      </c>
      <c r="I25" s="136">
        <v>0.98</v>
      </c>
      <c r="J25" s="138">
        <v>0.98</v>
      </c>
      <c r="K25" s="138">
        <v>0.98</v>
      </c>
      <c r="L25" s="138">
        <v>0.98</v>
      </c>
      <c r="M25" s="135">
        <v>0.98</v>
      </c>
      <c r="N25" s="336">
        <v>0.15</v>
      </c>
      <c r="O25" s="336" t="s">
        <v>34</v>
      </c>
      <c r="P25" s="380"/>
    </row>
    <row r="26" spans="2:16" ht="13.5" thickBot="1" x14ac:dyDescent="0.25">
      <c r="B26" s="462"/>
      <c r="C26" s="351"/>
      <c r="D26" s="389"/>
      <c r="E26" s="7" t="s">
        <v>16</v>
      </c>
      <c r="F26" s="133"/>
      <c r="G26" s="139">
        <v>0.92</v>
      </c>
      <c r="H26" s="139">
        <v>0.94</v>
      </c>
      <c r="I26" s="137">
        <v>0.95</v>
      </c>
      <c r="J26" s="137">
        <v>0.95</v>
      </c>
      <c r="K26" s="137">
        <v>0.95</v>
      </c>
      <c r="L26" s="137"/>
      <c r="M26" s="134"/>
      <c r="N26" s="337"/>
      <c r="O26" s="337"/>
      <c r="P26" s="380"/>
    </row>
    <row r="27" spans="2:16" ht="13.5" thickBot="1" x14ac:dyDescent="0.25">
      <c r="B27" s="462"/>
      <c r="C27" s="351"/>
      <c r="D27" s="389"/>
      <c r="E27" s="353"/>
      <c r="F27" s="346" t="s">
        <v>17</v>
      </c>
      <c r="G27" s="347"/>
      <c r="H27" s="347"/>
      <c r="I27" s="347"/>
      <c r="J27" s="347"/>
      <c r="K27" s="347"/>
      <c r="L27" s="347"/>
      <c r="M27" s="349"/>
      <c r="N27" s="337"/>
      <c r="O27" s="337"/>
      <c r="P27" s="380"/>
    </row>
    <row r="28" spans="2:16" ht="13.5" thickBot="1" x14ac:dyDescent="0.25">
      <c r="B28" s="462"/>
      <c r="C28" s="352"/>
      <c r="D28" s="390"/>
      <c r="E28" s="354"/>
      <c r="F28" s="342" t="s">
        <v>35</v>
      </c>
      <c r="G28" s="343"/>
      <c r="H28" s="343"/>
      <c r="I28" s="343"/>
      <c r="J28" s="343"/>
      <c r="K28" s="343"/>
      <c r="L28" s="343"/>
      <c r="M28" s="344"/>
      <c r="N28" s="338"/>
      <c r="O28" s="338"/>
      <c r="P28" s="380"/>
    </row>
    <row r="29" spans="2:16" ht="36.75" thickBot="1" x14ac:dyDescent="0.25">
      <c r="B29" s="462"/>
      <c r="C29" s="350" t="s">
        <v>36</v>
      </c>
      <c r="D29" s="21" t="s">
        <v>37</v>
      </c>
      <c r="E29" s="12"/>
      <c r="F29" s="13" t="s">
        <v>5</v>
      </c>
      <c r="G29" s="13" t="s">
        <v>6</v>
      </c>
      <c r="H29" s="13" t="s">
        <v>7</v>
      </c>
      <c r="I29" s="13" t="s">
        <v>8</v>
      </c>
      <c r="J29" s="13" t="s">
        <v>9</v>
      </c>
      <c r="K29" s="13" t="s">
        <v>10</v>
      </c>
      <c r="L29" s="13" t="s">
        <v>11</v>
      </c>
      <c r="M29" s="13" t="s">
        <v>12</v>
      </c>
      <c r="N29" s="113" t="s">
        <v>24</v>
      </c>
      <c r="O29" s="113" t="s">
        <v>25</v>
      </c>
      <c r="P29" s="380"/>
    </row>
    <row r="30" spans="2:16" ht="13.5" thickBot="1" x14ac:dyDescent="0.25">
      <c r="B30" s="462"/>
      <c r="C30" s="351"/>
      <c r="D30" s="388" t="s">
        <v>38</v>
      </c>
      <c r="E30" s="5" t="s">
        <v>15</v>
      </c>
      <c r="F30" s="45">
        <v>0.62</v>
      </c>
      <c r="G30" s="45">
        <v>0.65</v>
      </c>
      <c r="H30" s="45">
        <v>0.68</v>
      </c>
      <c r="I30" s="45">
        <v>0.71</v>
      </c>
      <c r="J30" s="45">
        <v>0.74</v>
      </c>
      <c r="K30" s="45">
        <v>0.75</v>
      </c>
      <c r="L30" s="45"/>
      <c r="M30" s="45">
        <v>0.77</v>
      </c>
      <c r="N30" s="336">
        <v>0.2</v>
      </c>
      <c r="O30" s="243"/>
      <c r="P30" s="380"/>
    </row>
    <row r="31" spans="2:16" ht="13.5" thickBot="1" x14ac:dyDescent="0.25">
      <c r="B31" s="462"/>
      <c r="C31" s="351"/>
      <c r="D31" s="389"/>
      <c r="E31" s="7" t="s">
        <v>16</v>
      </c>
      <c r="F31" s="8"/>
      <c r="G31" s="95">
        <v>0.62</v>
      </c>
      <c r="H31" s="95">
        <v>0.52</v>
      </c>
      <c r="I31" s="48">
        <v>0.68</v>
      </c>
      <c r="J31" s="48">
        <f>7%+I31</f>
        <v>0.75</v>
      </c>
      <c r="K31" s="48">
        <f>7%+J31</f>
        <v>0.82000000000000006</v>
      </c>
      <c r="L31" s="48"/>
      <c r="M31" s="9"/>
      <c r="N31" s="337"/>
      <c r="O31" s="243" t="s">
        <v>39</v>
      </c>
      <c r="P31" s="380"/>
    </row>
    <row r="32" spans="2:16" ht="13.5" thickBot="1" x14ac:dyDescent="0.25">
      <c r="B32" s="462"/>
      <c r="C32" s="351"/>
      <c r="D32" s="389"/>
      <c r="E32" s="353"/>
      <c r="F32" s="346" t="s">
        <v>17</v>
      </c>
      <c r="G32" s="347"/>
      <c r="H32" s="347"/>
      <c r="I32" s="347"/>
      <c r="J32" s="347"/>
      <c r="K32" s="347"/>
      <c r="L32" s="347"/>
      <c r="M32" s="349"/>
      <c r="N32" s="337"/>
      <c r="O32" s="243"/>
      <c r="P32" s="380"/>
    </row>
    <row r="33" spans="2:16" ht="13.5" thickBot="1" x14ac:dyDescent="0.25">
      <c r="B33" s="462"/>
      <c r="C33" s="352"/>
      <c r="D33" s="390"/>
      <c r="E33" s="354"/>
      <c r="F33" s="342" t="s">
        <v>40</v>
      </c>
      <c r="G33" s="343"/>
      <c r="H33" s="343"/>
      <c r="I33" s="343"/>
      <c r="J33" s="343"/>
      <c r="K33" s="343"/>
      <c r="L33" s="343"/>
      <c r="M33" s="344"/>
      <c r="N33" s="338"/>
      <c r="O33" s="243"/>
      <c r="P33" s="380"/>
    </row>
    <row r="34" spans="2:16" s="185" customFormat="1" ht="36.75" thickBot="1" x14ac:dyDescent="0.25">
      <c r="B34" s="462"/>
      <c r="C34" s="350" t="s">
        <v>41</v>
      </c>
      <c r="D34" s="182" t="s">
        <v>42</v>
      </c>
      <c r="E34" s="183"/>
      <c r="F34" s="183" t="s">
        <v>5</v>
      </c>
      <c r="G34" s="183" t="s">
        <v>6</v>
      </c>
      <c r="H34" s="183" t="s">
        <v>7</v>
      </c>
      <c r="I34" s="183" t="s">
        <v>8</v>
      </c>
      <c r="J34" s="183" t="s">
        <v>9</v>
      </c>
      <c r="K34" s="183" t="s">
        <v>10</v>
      </c>
      <c r="L34" s="183"/>
      <c r="M34" s="183" t="s">
        <v>43</v>
      </c>
      <c r="N34" s="184" t="s">
        <v>24</v>
      </c>
      <c r="O34" s="184" t="s">
        <v>25</v>
      </c>
      <c r="P34" s="380"/>
    </row>
    <row r="35" spans="2:16" s="185" customFormat="1" ht="13.5" thickBot="1" x14ac:dyDescent="0.25">
      <c r="B35" s="462"/>
      <c r="C35" s="499"/>
      <c r="D35" s="443" t="s">
        <v>44</v>
      </c>
      <c r="E35" s="186" t="s">
        <v>15</v>
      </c>
      <c r="F35" s="187">
        <v>1787945</v>
      </c>
      <c r="G35" s="187">
        <v>1889945</v>
      </c>
      <c r="H35" s="188">
        <v>2173237</v>
      </c>
      <c r="I35" s="189">
        <v>2456529</v>
      </c>
      <c r="J35" s="190">
        <v>2667544</v>
      </c>
      <c r="K35" s="191"/>
      <c r="L35" s="191"/>
      <c r="M35" s="192"/>
      <c r="N35" s="367">
        <v>1</v>
      </c>
      <c r="O35" s="250"/>
      <c r="P35" s="380"/>
    </row>
    <row r="36" spans="2:16" s="185" customFormat="1" ht="13.5" thickBot="1" x14ac:dyDescent="0.25">
      <c r="B36" s="462"/>
      <c r="C36" s="499"/>
      <c r="D36" s="444"/>
      <c r="E36" s="193" t="s">
        <v>16</v>
      </c>
      <c r="F36" s="194"/>
      <c r="G36" s="195">
        <v>2539249</v>
      </c>
      <c r="H36" s="188">
        <v>2774607</v>
      </c>
      <c r="I36" s="188"/>
      <c r="J36" s="191">
        <v>2357481</v>
      </c>
      <c r="K36" s="191">
        <v>2824610</v>
      </c>
      <c r="L36" s="191"/>
      <c r="M36" s="196"/>
      <c r="N36" s="368"/>
      <c r="O36" s="250" t="s">
        <v>45</v>
      </c>
      <c r="P36" s="380"/>
    </row>
    <row r="37" spans="2:16" s="185" customFormat="1" ht="13.5" thickBot="1" x14ac:dyDescent="0.25">
      <c r="B37" s="462"/>
      <c r="C37" s="499"/>
      <c r="D37" s="444"/>
      <c r="E37" s="492"/>
      <c r="F37" s="421" t="s">
        <v>17</v>
      </c>
      <c r="G37" s="422"/>
      <c r="H37" s="422"/>
      <c r="I37" s="422"/>
      <c r="J37" s="422"/>
      <c r="K37" s="422"/>
      <c r="L37" s="422"/>
      <c r="M37" s="494"/>
      <c r="N37" s="368"/>
      <c r="O37" s="250"/>
      <c r="P37" s="380"/>
    </row>
    <row r="38" spans="2:16" s="185" customFormat="1" ht="30.75" customHeight="1" thickBot="1" x14ac:dyDescent="0.25">
      <c r="B38" s="462"/>
      <c r="C38" s="500"/>
      <c r="D38" s="445"/>
      <c r="E38" s="493"/>
      <c r="F38" s="404" t="s">
        <v>46</v>
      </c>
      <c r="G38" s="405"/>
      <c r="H38" s="405"/>
      <c r="I38" s="405"/>
      <c r="J38" s="405"/>
      <c r="K38" s="405"/>
      <c r="L38" s="405"/>
      <c r="M38" s="406"/>
      <c r="N38" s="369"/>
      <c r="O38" s="250"/>
      <c r="P38" s="380"/>
    </row>
    <row r="39" spans="2:16" ht="36.75" thickBot="1" x14ac:dyDescent="0.25">
      <c r="B39" s="462"/>
      <c r="C39" s="350" t="s">
        <v>41</v>
      </c>
      <c r="D39" s="21" t="s">
        <v>42</v>
      </c>
      <c r="E39" s="12"/>
      <c r="F39" s="13" t="s">
        <v>5</v>
      </c>
      <c r="G39" s="13" t="s">
        <v>6</v>
      </c>
      <c r="H39" s="13" t="s">
        <v>7</v>
      </c>
      <c r="I39" s="13" t="s">
        <v>8</v>
      </c>
      <c r="J39" s="13" t="s">
        <v>9</v>
      </c>
      <c r="K39" s="37" t="s">
        <v>10</v>
      </c>
      <c r="L39" s="37" t="s">
        <v>11</v>
      </c>
      <c r="M39" s="13" t="s">
        <v>12</v>
      </c>
      <c r="N39" s="113" t="s">
        <v>24</v>
      </c>
      <c r="O39" s="113" t="s">
        <v>25</v>
      </c>
      <c r="P39" s="380"/>
    </row>
    <row r="40" spans="2:16" ht="24.75" thickBot="1" x14ac:dyDescent="0.25">
      <c r="B40" s="462"/>
      <c r="C40" s="351"/>
      <c r="D40" s="333" t="s">
        <v>47</v>
      </c>
      <c r="E40" s="5" t="s">
        <v>15</v>
      </c>
      <c r="F40" s="187"/>
      <c r="G40" s="187"/>
      <c r="H40" s="188"/>
      <c r="I40" s="189"/>
      <c r="J40" s="311"/>
      <c r="K40" s="313" t="s">
        <v>48</v>
      </c>
      <c r="L40" s="314">
        <v>3434343</v>
      </c>
      <c r="M40" s="312"/>
      <c r="N40" s="336">
        <v>0.8</v>
      </c>
      <c r="O40" s="243"/>
      <c r="P40" s="380"/>
    </row>
    <row r="41" spans="2:16" ht="13.5" thickBot="1" x14ac:dyDescent="0.25">
      <c r="B41" s="462"/>
      <c r="C41" s="351"/>
      <c r="D41" s="334"/>
      <c r="E41" s="7" t="s">
        <v>16</v>
      </c>
      <c r="F41" s="194"/>
      <c r="G41" s="195"/>
      <c r="H41" s="188"/>
      <c r="I41" s="188"/>
      <c r="J41" s="191"/>
      <c r="K41" s="315">
        <v>5192254</v>
      </c>
      <c r="L41" s="315"/>
      <c r="M41" s="261"/>
      <c r="N41" s="337"/>
      <c r="O41" s="243" t="s">
        <v>45</v>
      </c>
      <c r="P41" s="380"/>
    </row>
    <row r="42" spans="2:16" ht="13.5" thickBot="1" x14ac:dyDescent="0.25">
      <c r="B42" s="462"/>
      <c r="C42" s="351"/>
      <c r="D42" s="334"/>
      <c r="E42" s="353"/>
      <c r="F42" s="346" t="s">
        <v>17</v>
      </c>
      <c r="G42" s="347"/>
      <c r="H42" s="347"/>
      <c r="I42" s="347"/>
      <c r="J42" s="347"/>
      <c r="K42" s="348"/>
      <c r="L42" s="348"/>
      <c r="M42" s="349"/>
      <c r="N42" s="337"/>
      <c r="O42" s="243"/>
      <c r="P42" s="380"/>
    </row>
    <row r="43" spans="2:16" ht="18.95" customHeight="1" thickBot="1" x14ac:dyDescent="0.25">
      <c r="B43" s="462"/>
      <c r="C43" s="352"/>
      <c r="D43" s="335"/>
      <c r="E43" s="354"/>
      <c r="F43" s="355" t="s">
        <v>49</v>
      </c>
      <c r="G43" s="356"/>
      <c r="H43" s="356"/>
      <c r="I43" s="356"/>
      <c r="J43" s="356"/>
      <c r="K43" s="356"/>
      <c r="L43" s="356"/>
      <c r="M43" s="357"/>
      <c r="N43" s="338"/>
      <c r="O43" s="243"/>
      <c r="P43" s="380"/>
    </row>
    <row r="44" spans="2:16" ht="36.75" thickBot="1" x14ac:dyDescent="0.25">
      <c r="B44" s="462"/>
      <c r="C44" s="350" t="s">
        <v>50</v>
      </c>
      <c r="D44" s="21" t="s">
        <v>51</v>
      </c>
      <c r="E44" s="12"/>
      <c r="F44" s="13" t="s">
        <v>5</v>
      </c>
      <c r="G44" s="13" t="s">
        <v>6</v>
      </c>
      <c r="H44" s="13" t="s">
        <v>7</v>
      </c>
      <c r="I44" s="13" t="s">
        <v>8</v>
      </c>
      <c r="J44" s="13" t="s">
        <v>9</v>
      </c>
      <c r="K44" s="13" t="s">
        <v>10</v>
      </c>
      <c r="L44" s="13" t="s">
        <v>11</v>
      </c>
      <c r="M44" s="13" t="s">
        <v>12</v>
      </c>
      <c r="N44" s="113" t="s">
        <v>24</v>
      </c>
      <c r="O44" s="113" t="s">
        <v>25</v>
      </c>
      <c r="P44" s="380"/>
    </row>
    <row r="45" spans="2:16" ht="13.5" thickBot="1" x14ac:dyDescent="0.25">
      <c r="B45" s="462"/>
      <c r="C45" s="351"/>
      <c r="D45" s="388" t="s">
        <v>52</v>
      </c>
      <c r="E45" s="5" t="s">
        <v>15</v>
      </c>
      <c r="F45" s="43">
        <v>0.2</v>
      </c>
      <c r="G45" s="43">
        <v>0.2</v>
      </c>
      <c r="H45" s="43">
        <v>0.25</v>
      </c>
      <c r="I45" s="43">
        <v>0.3</v>
      </c>
      <c r="J45" s="43">
        <v>0.3</v>
      </c>
      <c r="K45" s="316">
        <v>0.3</v>
      </c>
      <c r="L45" s="316">
        <v>0.34</v>
      </c>
      <c r="M45" s="43">
        <v>0.35</v>
      </c>
      <c r="N45" s="336">
        <v>1</v>
      </c>
      <c r="O45" s="243"/>
      <c r="P45" s="380"/>
    </row>
    <row r="46" spans="2:16" ht="13.5" thickBot="1" x14ac:dyDescent="0.25">
      <c r="B46" s="462"/>
      <c r="C46" s="351"/>
      <c r="D46" s="389"/>
      <c r="E46" s="7" t="s">
        <v>16</v>
      </c>
      <c r="F46" s="101">
        <v>0.33</v>
      </c>
      <c r="G46" s="48">
        <v>0.2</v>
      </c>
      <c r="H46" s="43">
        <v>0.33</v>
      </c>
      <c r="I46" s="43">
        <v>0.34</v>
      </c>
      <c r="J46" s="43">
        <v>0.34</v>
      </c>
      <c r="K46" s="43">
        <v>0.34</v>
      </c>
      <c r="L46" s="43"/>
      <c r="M46" s="9"/>
      <c r="N46" s="337"/>
      <c r="O46" s="243"/>
      <c r="P46" s="380"/>
    </row>
    <row r="47" spans="2:16" ht="13.5" thickBot="1" x14ac:dyDescent="0.25">
      <c r="B47" s="462"/>
      <c r="C47" s="351"/>
      <c r="D47" s="389"/>
      <c r="E47" s="353"/>
      <c r="F47" s="346" t="s">
        <v>17</v>
      </c>
      <c r="G47" s="347"/>
      <c r="H47" s="347"/>
      <c r="I47" s="347"/>
      <c r="J47" s="347"/>
      <c r="K47" s="347"/>
      <c r="L47" s="347"/>
      <c r="M47" s="349"/>
      <c r="N47" s="337"/>
      <c r="O47" s="243">
        <v>0.34</v>
      </c>
      <c r="P47" s="380"/>
    </row>
    <row r="48" spans="2:16" ht="13.5" thickBot="1" x14ac:dyDescent="0.25">
      <c r="B48" s="462"/>
      <c r="C48" s="352"/>
      <c r="D48" s="390"/>
      <c r="E48" s="354"/>
      <c r="F48" s="342"/>
      <c r="G48" s="343"/>
      <c r="H48" s="343"/>
      <c r="I48" s="343"/>
      <c r="J48" s="343"/>
      <c r="K48" s="343"/>
      <c r="L48" s="343"/>
      <c r="M48" s="344"/>
      <c r="N48" s="338"/>
      <c r="O48" s="243"/>
      <c r="P48" s="380"/>
    </row>
    <row r="49" spans="2:18" ht="36.75" thickBot="1" x14ac:dyDescent="0.25">
      <c r="B49" s="462"/>
      <c r="C49" s="350" t="s">
        <v>53</v>
      </c>
      <c r="D49" s="21" t="s">
        <v>54</v>
      </c>
      <c r="E49" s="12"/>
      <c r="F49" s="13" t="s">
        <v>5</v>
      </c>
      <c r="G49" s="13" t="s">
        <v>6</v>
      </c>
      <c r="H49" s="13" t="s">
        <v>7</v>
      </c>
      <c r="I49" s="13" t="s">
        <v>8</v>
      </c>
      <c r="J49" s="13" t="s">
        <v>9</v>
      </c>
      <c r="K49" s="13" t="s">
        <v>10</v>
      </c>
      <c r="L49" s="13" t="s">
        <v>11</v>
      </c>
      <c r="M49" s="13" t="s">
        <v>12</v>
      </c>
      <c r="N49" s="113" t="s">
        <v>24</v>
      </c>
      <c r="O49" s="113" t="s">
        <v>25</v>
      </c>
      <c r="P49" s="380"/>
    </row>
    <row r="50" spans="2:18" ht="13.5" thickBot="1" x14ac:dyDescent="0.25">
      <c r="B50" s="462"/>
      <c r="C50" s="351"/>
      <c r="D50" s="388" t="s">
        <v>55</v>
      </c>
      <c r="E50" s="5" t="s">
        <v>15</v>
      </c>
      <c r="F50" s="6">
        <v>0</v>
      </c>
      <c r="G50" s="6">
        <v>0</v>
      </c>
      <c r="H50" s="6">
        <v>0</v>
      </c>
      <c r="I50" s="6">
        <v>5</v>
      </c>
      <c r="J50" s="6">
        <v>10</v>
      </c>
      <c r="K50" s="268">
        <v>12</v>
      </c>
      <c r="L50" s="268">
        <v>14</v>
      </c>
      <c r="M50" s="6">
        <v>15</v>
      </c>
      <c r="N50" s="336">
        <v>0.25</v>
      </c>
      <c r="O50" s="243"/>
      <c r="P50" s="380"/>
    </row>
    <row r="51" spans="2:18" ht="13.5" thickBot="1" x14ac:dyDescent="0.25">
      <c r="B51" s="462"/>
      <c r="C51" s="351"/>
      <c r="D51" s="389"/>
      <c r="E51" s="7" t="s">
        <v>16</v>
      </c>
      <c r="F51" s="8"/>
      <c r="G51" s="9">
        <v>1</v>
      </c>
      <c r="H51" s="9">
        <v>2</v>
      </c>
      <c r="I51" s="9">
        <v>5</v>
      </c>
      <c r="J51" s="9">
        <v>10</v>
      </c>
      <c r="K51" s="9"/>
      <c r="L51" s="9"/>
      <c r="M51" s="9"/>
      <c r="N51" s="337"/>
      <c r="O51" s="243" t="s">
        <v>56</v>
      </c>
      <c r="P51" s="381"/>
    </row>
    <row r="52" spans="2:18" ht="13.5" thickBot="1" x14ac:dyDescent="0.25">
      <c r="B52" s="462"/>
      <c r="C52" s="351"/>
      <c r="D52" s="389"/>
      <c r="E52" s="353"/>
      <c r="F52" s="346" t="s">
        <v>17</v>
      </c>
      <c r="G52" s="347"/>
      <c r="H52" s="347"/>
      <c r="I52" s="347"/>
      <c r="J52" s="347"/>
      <c r="K52" s="347"/>
      <c r="L52" s="347"/>
      <c r="M52" s="349"/>
      <c r="N52" s="337"/>
      <c r="O52" s="154"/>
      <c r="P52" s="18" t="s">
        <v>57</v>
      </c>
    </row>
    <row r="53" spans="2:18" ht="13.5" thickBot="1" x14ac:dyDescent="0.25">
      <c r="B53" s="463"/>
      <c r="C53" s="501"/>
      <c r="D53" s="390"/>
      <c r="E53" s="354"/>
      <c r="F53" s="342" t="s">
        <v>58</v>
      </c>
      <c r="G53" s="343"/>
      <c r="H53" s="343"/>
      <c r="I53" s="343"/>
      <c r="J53" s="343"/>
      <c r="K53" s="343"/>
      <c r="L53" s="343"/>
      <c r="M53" s="344"/>
      <c r="N53" s="338"/>
      <c r="O53" s="73"/>
      <c r="P53" s="6" t="s">
        <v>59</v>
      </c>
    </row>
    <row r="54" spans="2:18" ht="10.5" customHeight="1" x14ac:dyDescent="0.2">
      <c r="B54" s="10"/>
      <c r="D54" s="24"/>
      <c r="E54" s="10"/>
      <c r="F54" s="10"/>
      <c r="G54" s="10"/>
      <c r="H54" s="10"/>
      <c r="I54" s="10"/>
      <c r="J54" s="10"/>
      <c r="K54" s="10"/>
      <c r="L54" s="10"/>
      <c r="M54" s="10"/>
      <c r="N54" s="112"/>
      <c r="O54" s="112"/>
      <c r="P54" s="10"/>
    </row>
    <row r="55" spans="2:18" ht="13.5" thickBot="1" x14ac:dyDescent="0.25">
      <c r="B55" s="15"/>
      <c r="D55" s="25"/>
      <c r="E55" s="15"/>
      <c r="F55" s="15"/>
      <c r="G55" s="15"/>
      <c r="H55" s="15"/>
      <c r="I55" s="15"/>
      <c r="J55" s="15"/>
      <c r="K55" s="15"/>
      <c r="L55" s="15"/>
      <c r="M55" s="15"/>
      <c r="N55" s="114"/>
      <c r="O55" s="114"/>
      <c r="P55" s="15"/>
    </row>
    <row r="56" spans="2:18" ht="36.75" thickBot="1" x14ac:dyDescent="0.25">
      <c r="B56" s="11" t="s">
        <v>60</v>
      </c>
      <c r="C56" s="498" t="s">
        <v>22</v>
      </c>
      <c r="D56" s="121" t="s">
        <v>61</v>
      </c>
      <c r="E56" s="12"/>
      <c r="F56" s="13" t="s">
        <v>5</v>
      </c>
      <c r="G56" s="13" t="s">
        <v>6</v>
      </c>
      <c r="H56" s="13" t="s">
        <v>7</v>
      </c>
      <c r="I56" s="13" t="s">
        <v>8</v>
      </c>
      <c r="J56" s="13" t="s">
        <v>9</v>
      </c>
      <c r="K56" s="13" t="s">
        <v>10</v>
      </c>
      <c r="L56" s="13" t="s">
        <v>11</v>
      </c>
      <c r="M56" s="13" t="s">
        <v>12</v>
      </c>
      <c r="N56" s="113" t="s">
        <v>24</v>
      </c>
      <c r="O56" s="113" t="s">
        <v>25</v>
      </c>
      <c r="P56" s="14" t="s">
        <v>62</v>
      </c>
    </row>
    <row r="57" spans="2:18" ht="21" customHeight="1" thickBot="1" x14ac:dyDescent="0.25">
      <c r="B57" s="461" t="s">
        <v>63</v>
      </c>
      <c r="C57" s="484"/>
      <c r="D57" s="388" t="s">
        <v>64</v>
      </c>
      <c r="E57" s="5" t="s">
        <v>15</v>
      </c>
      <c r="F57" s="46">
        <v>3113421</v>
      </c>
      <c r="G57" s="47">
        <v>2300000</v>
      </c>
      <c r="H57" s="90">
        <v>3730015</v>
      </c>
      <c r="I57" s="49">
        <v>5254412</v>
      </c>
      <c r="J57" s="49">
        <v>6778809</v>
      </c>
      <c r="K57" s="234">
        <v>7501682</v>
      </c>
      <c r="L57" s="234">
        <v>8224554.666666667</v>
      </c>
      <c r="M57" s="49">
        <v>8947427</v>
      </c>
      <c r="N57" s="336">
        <v>0.3</v>
      </c>
      <c r="O57" s="245"/>
      <c r="P57" s="379" t="s">
        <v>65</v>
      </c>
      <c r="Q57" s="397"/>
      <c r="R57" s="397"/>
    </row>
    <row r="58" spans="2:18" ht="19.5" customHeight="1" thickBot="1" x14ac:dyDescent="0.3">
      <c r="B58" s="462"/>
      <c r="C58" s="484"/>
      <c r="D58" s="389"/>
      <c r="E58" s="7" t="s">
        <v>16</v>
      </c>
      <c r="F58" s="8"/>
      <c r="G58" s="47">
        <v>3059390</v>
      </c>
      <c r="H58" s="85">
        <v>5224246</v>
      </c>
      <c r="I58" s="47">
        <f>H58+1594325</f>
        <v>6818571</v>
      </c>
      <c r="J58" s="142">
        <f>I58+2406306</f>
        <v>9224877</v>
      </c>
      <c r="K58" s="142">
        <f>J58+2378616</f>
        <v>11603493</v>
      </c>
      <c r="L58" s="239"/>
      <c r="M58" s="240"/>
      <c r="N58" s="337"/>
      <c r="O58" s="243" t="s">
        <v>56</v>
      </c>
      <c r="P58" s="380"/>
    </row>
    <row r="59" spans="2:18" ht="13.5" customHeight="1" thickBot="1" x14ac:dyDescent="0.25">
      <c r="B59" s="462"/>
      <c r="C59" s="484"/>
      <c r="D59" s="389"/>
      <c r="E59" s="346" t="s">
        <v>17</v>
      </c>
      <c r="F59" s="347"/>
      <c r="G59" s="347"/>
      <c r="H59" s="347"/>
      <c r="I59" s="347"/>
      <c r="J59" s="347"/>
      <c r="K59" s="347"/>
      <c r="L59" s="347"/>
      <c r="M59" s="349"/>
      <c r="N59" s="337"/>
      <c r="O59" s="243"/>
      <c r="P59" s="380"/>
    </row>
    <row r="60" spans="2:18" ht="13.5" customHeight="1" thickBot="1" x14ac:dyDescent="0.25">
      <c r="B60" s="462"/>
      <c r="C60" s="484"/>
      <c r="D60" s="390"/>
      <c r="E60" s="342" t="s">
        <v>66</v>
      </c>
      <c r="F60" s="343"/>
      <c r="G60" s="343"/>
      <c r="H60" s="343"/>
      <c r="I60" s="343"/>
      <c r="J60" s="343"/>
      <c r="K60" s="343"/>
      <c r="L60" s="343"/>
      <c r="M60" s="344"/>
      <c r="N60" s="338"/>
      <c r="O60" s="243"/>
      <c r="P60" s="380"/>
    </row>
    <row r="61" spans="2:18" ht="25.5" customHeight="1" thickBot="1" x14ac:dyDescent="0.25">
      <c r="B61" s="462"/>
      <c r="C61" s="484"/>
      <c r="D61" s="122" t="s">
        <v>67</v>
      </c>
      <c r="E61" s="3"/>
      <c r="F61" s="4" t="s">
        <v>5</v>
      </c>
      <c r="G61" s="13" t="s">
        <v>6</v>
      </c>
      <c r="H61" s="13" t="s">
        <v>7</v>
      </c>
      <c r="I61" s="37" t="s">
        <v>8</v>
      </c>
      <c r="J61" s="13" t="s">
        <v>9</v>
      </c>
      <c r="K61" s="13" t="s">
        <v>10</v>
      </c>
      <c r="L61" s="13" t="s">
        <v>11</v>
      </c>
      <c r="M61" s="13" t="s">
        <v>12</v>
      </c>
      <c r="N61" s="113" t="s">
        <v>24</v>
      </c>
      <c r="O61" s="113" t="s">
        <v>25</v>
      </c>
      <c r="P61" s="380"/>
    </row>
    <row r="62" spans="2:18" ht="15.75" thickBot="1" x14ac:dyDescent="0.3">
      <c r="B62" s="462"/>
      <c r="C62" s="484"/>
      <c r="D62" s="388" t="s">
        <v>68</v>
      </c>
      <c r="E62" s="16" t="s">
        <v>15</v>
      </c>
      <c r="F62" s="66">
        <v>288928</v>
      </c>
      <c r="G62" s="50">
        <v>229954</v>
      </c>
      <c r="H62" s="129">
        <v>390823</v>
      </c>
      <c r="I62" s="331">
        <f>H62+131715</f>
        <v>522538</v>
      </c>
      <c r="J62" s="332">
        <f>I62+131715</f>
        <v>654253</v>
      </c>
      <c r="K62" s="332">
        <f>J62+160053</f>
        <v>814306</v>
      </c>
      <c r="L62" s="332">
        <f>K62+160053</f>
        <v>974359</v>
      </c>
      <c r="M62" s="332">
        <f>L62+82431</f>
        <v>1056790</v>
      </c>
      <c r="N62" s="336">
        <v>0.28999999999999998</v>
      </c>
      <c r="O62" s="243"/>
      <c r="P62" s="380"/>
      <c r="R62" s="91"/>
    </row>
    <row r="63" spans="2:18" ht="13.5" customHeight="1" thickBot="1" x14ac:dyDescent="0.3">
      <c r="B63" s="462"/>
      <c r="C63" s="484"/>
      <c r="D63" s="389"/>
      <c r="E63" s="36" t="s">
        <v>16</v>
      </c>
      <c r="F63" s="65"/>
      <c r="G63" s="50">
        <v>253192</v>
      </c>
      <c r="H63" s="86">
        <v>433935</v>
      </c>
      <c r="I63" s="50">
        <f>H63+96344</f>
        <v>530279</v>
      </c>
      <c r="J63" s="143">
        <v>674416</v>
      </c>
      <c r="K63" s="143">
        <f>J63+109700</f>
        <v>784116</v>
      </c>
      <c r="L63" s="330"/>
      <c r="M63" s="330"/>
      <c r="N63" s="337"/>
      <c r="O63" s="243" t="s">
        <v>56</v>
      </c>
      <c r="P63" s="380"/>
      <c r="R63" s="96"/>
    </row>
    <row r="64" spans="2:18" ht="13.5" thickBot="1" x14ac:dyDescent="0.25">
      <c r="B64" s="462"/>
      <c r="C64" s="484"/>
      <c r="D64" s="389"/>
      <c r="E64" s="339" t="s">
        <v>17</v>
      </c>
      <c r="F64" s="408"/>
      <c r="G64" s="340"/>
      <c r="H64" s="340"/>
      <c r="I64" s="340"/>
      <c r="J64" s="340"/>
      <c r="K64" s="340"/>
      <c r="L64" s="340"/>
      <c r="M64" s="341"/>
      <c r="N64" s="337"/>
      <c r="O64" s="243"/>
      <c r="P64" s="380"/>
      <c r="R64" s="92"/>
    </row>
    <row r="65" spans="2:19" ht="13.5" thickBot="1" x14ac:dyDescent="0.25">
      <c r="B65" s="462"/>
      <c r="C65" s="484"/>
      <c r="D65" s="390"/>
      <c r="E65" s="342" t="s">
        <v>69</v>
      </c>
      <c r="F65" s="343"/>
      <c r="G65" s="343"/>
      <c r="H65" s="343"/>
      <c r="I65" s="343"/>
      <c r="J65" s="343"/>
      <c r="K65" s="343"/>
      <c r="L65" s="343"/>
      <c r="M65" s="344"/>
      <c r="N65" s="338"/>
      <c r="O65" s="243"/>
      <c r="P65" s="380"/>
      <c r="R65" s="92"/>
    </row>
    <row r="66" spans="2:19" ht="36.75" thickBot="1" x14ac:dyDescent="0.25">
      <c r="B66" s="462"/>
      <c r="C66" s="484"/>
      <c r="D66" s="122" t="s">
        <v>70</v>
      </c>
      <c r="E66" s="3"/>
      <c r="F66" s="4" t="s">
        <v>5</v>
      </c>
      <c r="G66" s="13" t="s">
        <v>6</v>
      </c>
      <c r="H66" s="13" t="s">
        <v>7</v>
      </c>
      <c r="I66" s="13" t="s">
        <v>8</v>
      </c>
      <c r="J66" s="13" t="s">
        <v>9</v>
      </c>
      <c r="K66" s="13" t="s">
        <v>10</v>
      </c>
      <c r="L66" s="13" t="s">
        <v>11</v>
      </c>
      <c r="M66" s="13" t="s">
        <v>12</v>
      </c>
      <c r="N66" s="113" t="s">
        <v>24</v>
      </c>
      <c r="O66" s="113" t="s">
        <v>25</v>
      </c>
      <c r="P66" s="380"/>
    </row>
    <row r="67" spans="2:19" ht="13.5" thickBot="1" x14ac:dyDescent="0.25">
      <c r="B67" s="462"/>
      <c r="C67" s="484"/>
      <c r="D67" s="388" t="s">
        <v>71</v>
      </c>
      <c r="E67" s="16" t="s">
        <v>15</v>
      </c>
      <c r="F67" s="53">
        <v>0.14699999999999999</v>
      </c>
      <c r="G67" s="54" t="s">
        <v>72</v>
      </c>
      <c r="H67" s="54" t="s">
        <v>72</v>
      </c>
      <c r="I67" s="54" t="s">
        <v>72</v>
      </c>
      <c r="J67" s="54" t="s">
        <v>72</v>
      </c>
      <c r="K67" s="54" t="s">
        <v>72</v>
      </c>
      <c r="L67" s="54" t="s">
        <v>72</v>
      </c>
      <c r="M67" s="54" t="s">
        <v>72</v>
      </c>
      <c r="N67" s="336">
        <v>0.12</v>
      </c>
      <c r="O67" s="336" t="s">
        <v>34</v>
      </c>
      <c r="P67" s="380"/>
    </row>
    <row r="68" spans="2:19" ht="13.5" thickBot="1" x14ac:dyDescent="0.25">
      <c r="B68" s="462"/>
      <c r="C68" s="484"/>
      <c r="D68" s="389"/>
      <c r="E68" s="5" t="s">
        <v>16</v>
      </c>
      <c r="F68" s="32"/>
      <c r="G68" s="55">
        <v>0.12</v>
      </c>
      <c r="H68" s="87">
        <v>0.123</v>
      </c>
      <c r="I68" s="55">
        <v>0.11</v>
      </c>
      <c r="J68" s="144">
        <v>9.5000000000000001E-2</v>
      </c>
      <c r="K68" s="144">
        <v>9.6000000000000002E-2</v>
      </c>
      <c r="L68" s="144"/>
      <c r="M68" s="33"/>
      <c r="N68" s="337"/>
      <c r="O68" s="337"/>
      <c r="P68" s="380"/>
    </row>
    <row r="69" spans="2:19" ht="13.5" customHeight="1" thickBot="1" x14ac:dyDescent="0.25">
      <c r="B69" s="462"/>
      <c r="C69" s="484"/>
      <c r="D69" s="389"/>
      <c r="E69" s="346" t="s">
        <v>17</v>
      </c>
      <c r="F69" s="347"/>
      <c r="G69" s="347"/>
      <c r="H69" s="347"/>
      <c r="I69" s="347"/>
      <c r="J69" s="347"/>
      <c r="K69" s="347"/>
      <c r="L69" s="347"/>
      <c r="M69" s="349"/>
      <c r="N69" s="337"/>
      <c r="O69" s="337"/>
      <c r="P69" s="380"/>
    </row>
    <row r="70" spans="2:19" ht="13.5" thickBot="1" x14ac:dyDescent="0.25">
      <c r="B70" s="462"/>
      <c r="C70" s="484"/>
      <c r="D70" s="390"/>
      <c r="E70" s="342" t="s">
        <v>69</v>
      </c>
      <c r="F70" s="343"/>
      <c r="G70" s="343"/>
      <c r="H70" s="343"/>
      <c r="I70" s="343"/>
      <c r="J70" s="343"/>
      <c r="K70" s="343"/>
      <c r="L70" s="343"/>
      <c r="M70" s="344"/>
      <c r="N70" s="338"/>
      <c r="O70" s="338"/>
      <c r="P70" s="380"/>
    </row>
    <row r="71" spans="2:19" ht="36.75" thickBot="1" x14ac:dyDescent="0.25">
      <c r="B71" s="462"/>
      <c r="C71" s="484"/>
      <c r="D71" s="122" t="s">
        <v>73</v>
      </c>
      <c r="E71" s="3"/>
      <c r="F71" s="4" t="s">
        <v>5</v>
      </c>
      <c r="G71" s="13" t="s">
        <v>6</v>
      </c>
      <c r="H71" s="13" t="s">
        <v>7</v>
      </c>
      <c r="I71" s="13" t="s">
        <v>8</v>
      </c>
      <c r="J71" s="13" t="s">
        <v>9</v>
      </c>
      <c r="K71" s="13" t="s">
        <v>10</v>
      </c>
      <c r="L71" s="13" t="s">
        <v>11</v>
      </c>
      <c r="M71" s="13" t="s">
        <v>12</v>
      </c>
      <c r="N71" s="113" t="s">
        <v>24</v>
      </c>
      <c r="O71" s="113" t="s">
        <v>25</v>
      </c>
      <c r="P71" s="380"/>
    </row>
    <row r="72" spans="2:19" ht="13.5" thickBot="1" x14ac:dyDescent="0.25">
      <c r="B72" s="462"/>
      <c r="C72" s="484"/>
      <c r="D72" s="388" t="s">
        <v>74</v>
      </c>
      <c r="E72" s="16" t="s">
        <v>15</v>
      </c>
      <c r="F72" s="56">
        <v>0</v>
      </c>
      <c r="G72" s="56">
        <v>0</v>
      </c>
      <c r="H72" s="6">
        <v>0</v>
      </c>
      <c r="I72" s="52">
        <v>300000</v>
      </c>
      <c r="J72" s="52">
        <v>500000</v>
      </c>
      <c r="K72" s="38">
        <v>600000</v>
      </c>
      <c r="L72" s="38">
        <v>800000</v>
      </c>
      <c r="M72" s="52">
        <v>900000</v>
      </c>
      <c r="N72" s="336">
        <v>1</v>
      </c>
      <c r="O72" s="336" t="s">
        <v>29</v>
      </c>
      <c r="P72" s="380"/>
    </row>
    <row r="73" spans="2:19" ht="13.5" thickBot="1" x14ac:dyDescent="0.25">
      <c r="B73" s="462"/>
      <c r="C73" s="484"/>
      <c r="D73" s="389"/>
      <c r="E73" s="5" t="s">
        <v>16</v>
      </c>
      <c r="F73" s="17"/>
      <c r="G73" s="9">
        <v>0</v>
      </c>
      <c r="H73" s="9">
        <v>0</v>
      </c>
      <c r="I73" s="34">
        <v>22577</v>
      </c>
      <c r="J73" s="34">
        <v>61871</v>
      </c>
      <c r="K73" s="34">
        <f>J73+10788</f>
        <v>72659</v>
      </c>
      <c r="L73" s="34"/>
      <c r="M73" s="9"/>
      <c r="N73" s="337"/>
      <c r="O73" s="337" t="s">
        <v>56</v>
      </c>
      <c r="P73" s="380"/>
    </row>
    <row r="74" spans="2:19" ht="13.5" thickBot="1" x14ac:dyDescent="0.25">
      <c r="B74" s="462"/>
      <c r="C74" s="484"/>
      <c r="D74" s="389"/>
      <c r="E74" s="339"/>
      <c r="F74" s="340"/>
      <c r="G74" s="340"/>
      <c r="H74" s="340"/>
      <c r="I74" s="340"/>
      <c r="J74" s="340"/>
      <c r="K74" s="340"/>
      <c r="L74" s="340"/>
      <c r="M74" s="341"/>
      <c r="N74" s="337"/>
      <c r="O74" s="337"/>
      <c r="P74" s="380"/>
    </row>
    <row r="75" spans="2:19" ht="13.5" thickBot="1" x14ac:dyDescent="0.25">
      <c r="B75" s="462"/>
      <c r="C75" s="484"/>
      <c r="D75" s="390"/>
      <c r="E75" s="342" t="s">
        <v>75</v>
      </c>
      <c r="F75" s="343"/>
      <c r="G75" s="343"/>
      <c r="H75" s="343"/>
      <c r="I75" s="343"/>
      <c r="J75" s="343"/>
      <c r="K75" s="343"/>
      <c r="L75" s="343"/>
      <c r="M75" s="344"/>
      <c r="N75" s="338"/>
      <c r="O75" s="338"/>
      <c r="P75" s="380"/>
    </row>
    <row r="76" spans="2:19" ht="36.75" thickBot="1" x14ac:dyDescent="0.25">
      <c r="B76" s="462"/>
      <c r="C76" s="484"/>
      <c r="D76" s="122" t="s">
        <v>76</v>
      </c>
      <c r="E76" s="3"/>
      <c r="F76" s="4" t="s">
        <v>5</v>
      </c>
      <c r="G76" s="13" t="s">
        <v>6</v>
      </c>
      <c r="H76" s="13" t="s">
        <v>7</v>
      </c>
      <c r="I76" s="13" t="s">
        <v>8</v>
      </c>
      <c r="J76" s="13" t="s">
        <v>9</v>
      </c>
      <c r="K76" s="13" t="s">
        <v>10</v>
      </c>
      <c r="L76" s="13" t="s">
        <v>11</v>
      </c>
      <c r="M76" s="13" t="s">
        <v>12</v>
      </c>
      <c r="N76" s="113" t="s">
        <v>24</v>
      </c>
      <c r="O76" s="113" t="s">
        <v>25</v>
      </c>
      <c r="P76" s="380"/>
    </row>
    <row r="77" spans="2:19" ht="13.5" thickBot="1" x14ac:dyDescent="0.25">
      <c r="B77" s="462"/>
      <c r="C77" s="484"/>
      <c r="D77" s="388" t="s">
        <v>77</v>
      </c>
      <c r="E77" s="16" t="s">
        <v>15</v>
      </c>
      <c r="F77" s="51">
        <v>1530810</v>
      </c>
      <c r="G77" s="50">
        <v>834563</v>
      </c>
      <c r="H77" s="52">
        <v>1591614</v>
      </c>
      <c r="I77" s="52">
        <v>2371376</v>
      </c>
      <c r="J77" s="52">
        <v>3151138</v>
      </c>
      <c r="K77" s="38">
        <v>3552715</v>
      </c>
      <c r="L77" s="38">
        <v>3954292</v>
      </c>
      <c r="M77" s="52">
        <v>4355869</v>
      </c>
      <c r="N77" s="336">
        <v>0.3</v>
      </c>
      <c r="O77" s="336" t="s">
        <v>29</v>
      </c>
      <c r="P77" s="380"/>
      <c r="S77" s="92"/>
    </row>
    <row r="78" spans="2:19" ht="15.75" thickBot="1" x14ac:dyDescent="0.3">
      <c r="B78" s="462"/>
      <c r="C78" s="484"/>
      <c r="D78" s="389"/>
      <c r="E78" s="5" t="s">
        <v>16</v>
      </c>
      <c r="F78" s="8"/>
      <c r="G78" s="50">
        <v>1856980</v>
      </c>
      <c r="H78" s="52">
        <v>3318965</v>
      </c>
      <c r="I78" s="50">
        <f>H78+1095163</f>
        <v>4414128</v>
      </c>
      <c r="J78" s="145">
        <f>1657453+I78</f>
        <v>6071581</v>
      </c>
      <c r="K78" s="236">
        <f>J78+1144691</f>
        <v>7216272</v>
      </c>
      <c r="L78" s="239"/>
      <c r="M78" s="235"/>
      <c r="N78" s="337"/>
      <c r="O78" s="337"/>
      <c r="P78" s="380"/>
    </row>
    <row r="79" spans="2:19" ht="13.5" thickBot="1" x14ac:dyDescent="0.25">
      <c r="B79" s="462"/>
      <c r="C79" s="484"/>
      <c r="D79" s="389"/>
      <c r="E79" s="339" t="s">
        <v>17</v>
      </c>
      <c r="F79" s="340"/>
      <c r="G79" s="340"/>
      <c r="H79" s="340"/>
      <c r="I79" s="340"/>
      <c r="J79" s="340"/>
      <c r="K79" s="340"/>
      <c r="L79" s="340"/>
      <c r="M79" s="341"/>
      <c r="N79" s="337"/>
      <c r="O79" s="337"/>
      <c r="P79" s="380"/>
    </row>
    <row r="80" spans="2:19" ht="26.25" customHeight="1" thickBot="1" x14ac:dyDescent="0.25">
      <c r="B80" s="462"/>
      <c r="C80" s="484"/>
      <c r="D80" s="390"/>
      <c r="E80" s="342" t="s">
        <v>78</v>
      </c>
      <c r="F80" s="343"/>
      <c r="G80" s="343"/>
      <c r="H80" s="343"/>
      <c r="I80" s="343"/>
      <c r="J80" s="343"/>
      <c r="K80" s="343"/>
      <c r="L80" s="343"/>
      <c r="M80" s="344"/>
      <c r="N80" s="338"/>
      <c r="O80" s="338"/>
      <c r="P80" s="380"/>
    </row>
    <row r="81" spans="2:18" ht="36.75" thickBot="1" x14ac:dyDescent="0.25">
      <c r="B81" s="462"/>
      <c r="C81" s="350" t="s">
        <v>36</v>
      </c>
      <c r="D81" s="121" t="s">
        <v>79</v>
      </c>
      <c r="E81" s="3"/>
      <c r="F81" s="4" t="s">
        <v>5</v>
      </c>
      <c r="G81" s="4" t="s">
        <v>6</v>
      </c>
      <c r="H81" s="4" t="s">
        <v>7</v>
      </c>
      <c r="I81" s="4" t="s">
        <v>8</v>
      </c>
      <c r="J81" s="13" t="s">
        <v>9</v>
      </c>
      <c r="K81" s="13" t="s">
        <v>10</v>
      </c>
      <c r="L81" s="13" t="s">
        <v>11</v>
      </c>
      <c r="M81" s="13" t="s">
        <v>12</v>
      </c>
      <c r="N81" s="113" t="s">
        <v>24</v>
      </c>
      <c r="O81" s="113" t="s">
        <v>25</v>
      </c>
      <c r="P81" s="380"/>
      <c r="R81" s="92"/>
    </row>
    <row r="82" spans="2:18" ht="13.5" customHeight="1" thickBot="1" x14ac:dyDescent="0.25">
      <c r="B82" s="462"/>
      <c r="C82" s="484"/>
      <c r="D82" s="502" t="s">
        <v>80</v>
      </c>
      <c r="E82" s="16" t="s">
        <v>15</v>
      </c>
      <c r="F82" s="38">
        <v>1090559</v>
      </c>
      <c r="G82" s="34">
        <v>1732991</v>
      </c>
      <c r="H82" s="46">
        <v>2400000</v>
      </c>
      <c r="I82" s="38">
        <v>3552632</v>
      </c>
      <c r="J82" s="103">
        <v>4400000</v>
      </c>
      <c r="K82" s="264">
        <v>6500000</v>
      </c>
      <c r="L82" s="264">
        <v>7000000</v>
      </c>
      <c r="M82" s="265">
        <v>7500000</v>
      </c>
      <c r="N82" s="336">
        <v>0.3</v>
      </c>
      <c r="O82" s="243"/>
      <c r="P82" s="380"/>
    </row>
    <row r="83" spans="2:18" ht="13.5" customHeight="1" thickBot="1" x14ac:dyDescent="0.25">
      <c r="B83" s="462"/>
      <c r="C83" s="484"/>
      <c r="D83" s="503"/>
      <c r="E83" s="5" t="s">
        <v>16</v>
      </c>
      <c r="F83" s="35"/>
      <c r="G83" s="34">
        <v>2201648</v>
      </c>
      <c r="H83" s="34">
        <v>1836978</v>
      </c>
      <c r="I83" s="34">
        <f>1808251+H83</f>
        <v>3645229</v>
      </c>
      <c r="J83" s="141">
        <f>I83+1734696</f>
        <v>5379925</v>
      </c>
      <c r="K83" s="141">
        <f>J83+1387759</f>
        <v>6767684</v>
      </c>
      <c r="L83" s="141"/>
      <c r="M83" s="9"/>
      <c r="N83" s="337"/>
      <c r="O83" s="243" t="s">
        <v>81</v>
      </c>
      <c r="P83" s="380"/>
    </row>
    <row r="84" spans="2:18" ht="13.5" customHeight="1" thickBot="1" x14ac:dyDescent="0.25">
      <c r="B84" s="462"/>
      <c r="C84" s="484"/>
      <c r="D84" s="503"/>
      <c r="E84" s="339" t="s">
        <v>17</v>
      </c>
      <c r="F84" s="340"/>
      <c r="G84" s="340"/>
      <c r="H84" s="340"/>
      <c r="I84" s="340"/>
      <c r="J84" s="340"/>
      <c r="K84" s="340"/>
      <c r="L84" s="340"/>
      <c r="M84" s="341"/>
      <c r="N84" s="337"/>
      <c r="O84" s="243"/>
      <c r="P84" s="380"/>
      <c r="R84" s="92"/>
    </row>
    <row r="85" spans="2:18" ht="13.5" thickBot="1" x14ac:dyDescent="0.25">
      <c r="B85" s="462"/>
      <c r="C85" s="484"/>
      <c r="D85" s="504"/>
      <c r="E85" s="342" t="s">
        <v>82</v>
      </c>
      <c r="F85" s="343"/>
      <c r="G85" s="343"/>
      <c r="H85" s="343"/>
      <c r="I85" s="343"/>
      <c r="J85" s="343"/>
      <c r="K85" s="343"/>
      <c r="L85" s="343"/>
      <c r="M85" s="344"/>
      <c r="N85" s="338"/>
      <c r="O85" s="243"/>
      <c r="P85" s="380"/>
    </row>
    <row r="86" spans="2:18" ht="36.75" thickBot="1" x14ac:dyDescent="0.25">
      <c r="B86" s="462"/>
      <c r="C86" s="484"/>
      <c r="D86" s="122" t="s">
        <v>83</v>
      </c>
      <c r="E86" s="3"/>
      <c r="F86" s="4" t="s">
        <v>5</v>
      </c>
      <c r="G86" s="13" t="s">
        <v>6</v>
      </c>
      <c r="H86" s="13" t="s">
        <v>7</v>
      </c>
      <c r="I86" s="13" t="s">
        <v>8</v>
      </c>
      <c r="J86" s="13" t="s">
        <v>9</v>
      </c>
      <c r="K86" s="13" t="s">
        <v>10</v>
      </c>
      <c r="L86" s="13" t="s">
        <v>11</v>
      </c>
      <c r="M86" s="13" t="s">
        <v>12</v>
      </c>
      <c r="N86" s="113" t="s">
        <v>24</v>
      </c>
      <c r="O86" s="113" t="s">
        <v>25</v>
      </c>
      <c r="P86" s="380"/>
    </row>
    <row r="87" spans="2:18" ht="13.5" thickBot="1" x14ac:dyDescent="0.25">
      <c r="B87" s="462"/>
      <c r="C87" s="484"/>
      <c r="D87" s="392" t="s">
        <v>84</v>
      </c>
      <c r="E87" s="16" t="s">
        <v>15</v>
      </c>
      <c r="F87" s="67">
        <v>35452</v>
      </c>
      <c r="G87" s="67">
        <v>35452</v>
      </c>
      <c r="H87" s="97">
        <f>35452+G87</f>
        <v>70904</v>
      </c>
      <c r="I87" s="67">
        <f>124562+H87</f>
        <v>195466</v>
      </c>
      <c r="J87" s="98">
        <f>I87+124562</f>
        <v>320028</v>
      </c>
      <c r="K87" s="266">
        <f>J87+199972</f>
        <v>520000</v>
      </c>
      <c r="L87" s="264">
        <v>720000</v>
      </c>
      <c r="M87" s="265">
        <f>93888+J87+K87</f>
        <v>933916</v>
      </c>
      <c r="N87" s="336">
        <v>0.15</v>
      </c>
      <c r="O87" s="243"/>
      <c r="P87" s="380"/>
    </row>
    <row r="88" spans="2:18" ht="13.5" thickBot="1" x14ac:dyDescent="0.25">
      <c r="B88" s="462"/>
      <c r="C88" s="484"/>
      <c r="D88" s="393"/>
      <c r="E88" s="5" t="s">
        <v>16</v>
      </c>
      <c r="F88" s="17"/>
      <c r="G88" s="68">
        <v>23753</v>
      </c>
      <c r="H88" s="68">
        <v>120531</v>
      </c>
      <c r="I88" s="68">
        <f>158571+H88</f>
        <v>279102</v>
      </c>
      <c r="J88" s="124">
        <f>169293+I88</f>
        <v>448395</v>
      </c>
      <c r="K88" s="242">
        <f>J88+118505</f>
        <v>566900</v>
      </c>
      <c r="L88" s="124"/>
      <c r="M88" s="9"/>
      <c r="N88" s="337"/>
      <c r="O88" s="243" t="s">
        <v>56</v>
      </c>
      <c r="P88" s="380"/>
    </row>
    <row r="89" spans="2:18" ht="13.5" thickBot="1" x14ac:dyDescent="0.25">
      <c r="B89" s="462"/>
      <c r="C89" s="484"/>
      <c r="D89" s="393"/>
      <c r="E89" s="339" t="s">
        <v>17</v>
      </c>
      <c r="F89" s="340"/>
      <c r="G89" s="340"/>
      <c r="H89" s="340"/>
      <c r="I89" s="340"/>
      <c r="J89" s="340"/>
      <c r="K89" s="396"/>
      <c r="L89" s="340"/>
      <c r="M89" s="341"/>
      <c r="N89" s="337"/>
      <c r="O89" s="243"/>
      <c r="P89" s="380"/>
    </row>
    <row r="90" spans="2:18" ht="13.5" thickBot="1" x14ac:dyDescent="0.25">
      <c r="B90" s="462"/>
      <c r="C90" s="484"/>
      <c r="D90" s="394"/>
      <c r="E90" s="342" t="s">
        <v>82</v>
      </c>
      <c r="F90" s="343"/>
      <c r="G90" s="343"/>
      <c r="H90" s="343"/>
      <c r="I90" s="343"/>
      <c r="J90" s="343"/>
      <c r="K90" s="343"/>
      <c r="L90" s="343"/>
      <c r="M90" s="344"/>
      <c r="N90" s="338"/>
      <c r="O90" s="243"/>
      <c r="P90" s="380"/>
    </row>
    <row r="91" spans="2:18" ht="36.75" thickBot="1" x14ac:dyDescent="0.25">
      <c r="B91" s="462"/>
      <c r="C91" s="484"/>
      <c r="D91" s="122" t="s">
        <v>85</v>
      </c>
      <c r="E91" s="3"/>
      <c r="F91" s="4" t="s">
        <v>5</v>
      </c>
      <c r="G91" s="13" t="s">
        <v>6</v>
      </c>
      <c r="H91" s="13" t="s">
        <v>7</v>
      </c>
      <c r="I91" s="13" t="s">
        <v>8</v>
      </c>
      <c r="J91" s="13" t="s">
        <v>9</v>
      </c>
      <c r="K91" s="13" t="s">
        <v>10</v>
      </c>
      <c r="L91" s="13" t="s">
        <v>11</v>
      </c>
      <c r="M91" s="13" t="s">
        <v>12</v>
      </c>
      <c r="N91" s="113" t="s">
        <v>24</v>
      </c>
      <c r="O91" s="113" t="s">
        <v>25</v>
      </c>
      <c r="P91" s="380"/>
    </row>
    <row r="92" spans="2:18" ht="13.5" thickBot="1" x14ac:dyDescent="0.25">
      <c r="B92" s="462"/>
      <c r="C92" s="484"/>
      <c r="D92" s="392" t="s">
        <v>86</v>
      </c>
      <c r="E92" s="16" t="s">
        <v>15</v>
      </c>
      <c r="F92" s="73">
        <v>0.82</v>
      </c>
      <c r="G92" s="39" t="s">
        <v>87</v>
      </c>
      <c r="H92" s="40" t="s">
        <v>88</v>
      </c>
      <c r="I92" s="130" t="s">
        <v>89</v>
      </c>
      <c r="J92" s="130" t="s">
        <v>90</v>
      </c>
      <c r="K92" s="282" t="s">
        <v>91</v>
      </c>
      <c r="L92" s="233" t="s">
        <v>91</v>
      </c>
      <c r="M92" s="40" t="s">
        <v>92</v>
      </c>
      <c r="N92" s="361">
        <v>0.25</v>
      </c>
      <c r="O92" s="321"/>
      <c r="P92" s="380"/>
    </row>
    <row r="93" spans="2:18" ht="13.5" thickBot="1" x14ac:dyDescent="0.25">
      <c r="B93" s="462"/>
      <c r="C93" s="484"/>
      <c r="D93" s="393"/>
      <c r="E93" s="5" t="s">
        <v>16</v>
      </c>
      <c r="F93" s="32"/>
      <c r="G93" s="40" t="s">
        <v>93</v>
      </c>
      <c r="H93" s="104" t="s">
        <v>94</v>
      </c>
      <c r="I93" s="40" t="s">
        <v>95</v>
      </c>
      <c r="J93" s="153" t="s">
        <v>96</v>
      </c>
      <c r="K93" s="241" t="s">
        <v>204</v>
      </c>
      <c r="L93" s="153"/>
      <c r="M93" s="9"/>
      <c r="N93" s="362"/>
      <c r="O93" s="321" t="s">
        <v>97</v>
      </c>
      <c r="P93" s="380"/>
    </row>
    <row r="94" spans="2:18" ht="13.5" thickBot="1" x14ac:dyDescent="0.25">
      <c r="B94" s="462"/>
      <c r="C94" s="484"/>
      <c r="D94" s="393"/>
      <c r="E94" s="346" t="s">
        <v>17</v>
      </c>
      <c r="F94" s="347"/>
      <c r="G94" s="347"/>
      <c r="H94" s="347"/>
      <c r="I94" s="347"/>
      <c r="J94" s="347"/>
      <c r="K94" s="347"/>
      <c r="L94" s="347"/>
      <c r="M94" s="349"/>
      <c r="N94" s="362"/>
      <c r="O94" s="321"/>
      <c r="P94" s="380"/>
    </row>
    <row r="95" spans="2:18" ht="13.5" thickBot="1" x14ac:dyDescent="0.25">
      <c r="B95" s="462"/>
      <c r="C95" s="484"/>
      <c r="D95" s="394"/>
      <c r="E95" s="342" t="s">
        <v>98</v>
      </c>
      <c r="F95" s="343"/>
      <c r="G95" s="343"/>
      <c r="H95" s="343"/>
      <c r="I95" s="343"/>
      <c r="J95" s="343"/>
      <c r="K95" s="343"/>
      <c r="L95" s="343"/>
      <c r="M95" s="344"/>
      <c r="N95" s="363"/>
      <c r="O95" s="321"/>
      <c r="P95" s="380"/>
    </row>
    <row r="96" spans="2:18" ht="36.75" thickBot="1" x14ac:dyDescent="0.25">
      <c r="B96" s="462"/>
      <c r="C96" s="484"/>
      <c r="D96" s="122" t="s">
        <v>99</v>
      </c>
      <c r="E96" s="3"/>
      <c r="F96" s="4" t="s">
        <v>5</v>
      </c>
      <c r="G96" s="13" t="s">
        <v>6</v>
      </c>
      <c r="H96" s="13" t="s">
        <v>7</v>
      </c>
      <c r="I96" s="13" t="s">
        <v>8</v>
      </c>
      <c r="J96" s="13" t="s">
        <v>9</v>
      </c>
      <c r="K96" s="13" t="s">
        <v>10</v>
      </c>
      <c r="L96" s="13" t="s">
        <v>11</v>
      </c>
      <c r="M96" s="13" t="s">
        <v>12</v>
      </c>
      <c r="N96" s="113" t="s">
        <v>24</v>
      </c>
      <c r="O96" s="113" t="s">
        <v>25</v>
      </c>
      <c r="P96" s="380"/>
    </row>
    <row r="97" spans="2:16" ht="15.75" thickBot="1" x14ac:dyDescent="0.3">
      <c r="B97" s="462"/>
      <c r="C97" s="484"/>
      <c r="D97" s="379" t="s">
        <v>100</v>
      </c>
      <c r="E97" s="16" t="s">
        <v>15</v>
      </c>
      <c r="F97" s="73">
        <v>0.89</v>
      </c>
      <c r="G97" s="74">
        <v>5535816</v>
      </c>
      <c r="H97" s="75">
        <v>5535816</v>
      </c>
      <c r="I97" s="125">
        <v>5535816</v>
      </c>
      <c r="J97" s="125">
        <v>5535816</v>
      </c>
      <c r="K97" s="125">
        <v>4104630</v>
      </c>
      <c r="L97" s="125">
        <v>1431186</v>
      </c>
      <c r="M97" s="125">
        <v>5535816</v>
      </c>
      <c r="N97" s="361">
        <v>0.7</v>
      </c>
      <c r="O97" s="321"/>
      <c r="P97" s="380"/>
    </row>
    <row r="98" spans="2:16" ht="15.75" thickBot="1" x14ac:dyDescent="0.3">
      <c r="B98" s="462"/>
      <c r="C98" s="484"/>
      <c r="D98" s="380"/>
      <c r="E98" s="5" t="s">
        <v>16</v>
      </c>
      <c r="F98" s="32"/>
      <c r="G98" s="72" t="s">
        <v>101</v>
      </c>
      <c r="H98" s="71" t="s">
        <v>102</v>
      </c>
      <c r="I98" s="71">
        <v>0</v>
      </c>
      <c r="J98" s="140" t="s">
        <v>103</v>
      </c>
      <c r="K98" s="232" t="s">
        <v>104</v>
      </c>
      <c r="L98" s="125"/>
      <c r="M98" s="9"/>
      <c r="N98" s="362"/>
      <c r="O98" s="321" t="s">
        <v>105</v>
      </c>
      <c r="P98" s="380"/>
    </row>
    <row r="99" spans="2:16" ht="13.5" thickBot="1" x14ac:dyDescent="0.25">
      <c r="B99" s="462"/>
      <c r="C99" s="484"/>
      <c r="D99" s="380"/>
      <c r="E99" s="346" t="s">
        <v>17</v>
      </c>
      <c r="F99" s="347"/>
      <c r="G99" s="347"/>
      <c r="H99" s="347"/>
      <c r="I99" s="347"/>
      <c r="J99" s="347"/>
      <c r="K99" s="347"/>
      <c r="L99" s="347"/>
      <c r="M99" s="349"/>
      <c r="N99" s="362"/>
      <c r="O99" s="321"/>
      <c r="P99" s="380"/>
    </row>
    <row r="100" spans="2:16" ht="13.5" thickBot="1" x14ac:dyDescent="0.25">
      <c r="B100" s="462"/>
      <c r="C100" s="484"/>
      <c r="D100" s="380"/>
      <c r="E100" s="376" t="s">
        <v>98</v>
      </c>
      <c r="F100" s="377"/>
      <c r="G100" s="377"/>
      <c r="H100" s="377"/>
      <c r="I100" s="377"/>
      <c r="J100" s="377"/>
      <c r="K100" s="377"/>
      <c r="L100" s="377"/>
      <c r="M100" s="378"/>
      <c r="N100" s="363"/>
      <c r="O100" s="321"/>
      <c r="P100" s="380"/>
    </row>
    <row r="101" spans="2:16" ht="36.75" thickBot="1" x14ac:dyDescent="0.25">
      <c r="B101" s="462"/>
      <c r="C101" s="484"/>
      <c r="D101" s="220" t="s">
        <v>106</v>
      </c>
      <c r="E101" s="221"/>
      <c r="F101" s="221" t="s">
        <v>5</v>
      </c>
      <c r="G101" s="183" t="s">
        <v>6</v>
      </c>
      <c r="H101" s="183" t="s">
        <v>7</v>
      </c>
      <c r="I101" s="183" t="s">
        <v>8</v>
      </c>
      <c r="J101" s="183" t="s">
        <v>9</v>
      </c>
      <c r="K101" s="183" t="s">
        <v>10</v>
      </c>
      <c r="L101" s="183"/>
      <c r="M101" s="183" t="s">
        <v>43</v>
      </c>
      <c r="N101" s="184" t="s">
        <v>24</v>
      </c>
      <c r="O101" s="184" t="s">
        <v>25</v>
      </c>
      <c r="P101" s="412"/>
    </row>
    <row r="102" spans="2:16" ht="15" x14ac:dyDescent="0.25">
      <c r="B102" s="462"/>
      <c r="C102" s="484"/>
      <c r="D102" s="391" t="s">
        <v>107</v>
      </c>
      <c r="E102" s="222" t="s">
        <v>15</v>
      </c>
      <c r="F102" s="223"/>
      <c r="G102" s="224"/>
      <c r="H102" s="224"/>
      <c r="I102" s="224"/>
      <c r="J102" s="212">
        <v>12000</v>
      </c>
      <c r="K102" s="212">
        <v>12000</v>
      </c>
      <c r="L102" s="212"/>
      <c r="M102" s="225">
        <v>12000</v>
      </c>
      <c r="N102" s="364">
        <v>0.13</v>
      </c>
      <c r="O102" s="226"/>
      <c r="P102" s="412"/>
    </row>
    <row r="103" spans="2:16" ht="13.5" thickBot="1" x14ac:dyDescent="0.25">
      <c r="B103" s="462"/>
      <c r="C103" s="484"/>
      <c r="D103" s="391"/>
      <c r="E103" s="222" t="s">
        <v>16</v>
      </c>
      <c r="F103" s="227"/>
      <c r="G103" s="228"/>
      <c r="H103" s="228"/>
      <c r="I103" s="228"/>
      <c r="J103" s="219">
        <v>7244</v>
      </c>
      <c r="K103" s="219">
        <v>10686</v>
      </c>
      <c r="L103" s="219"/>
      <c r="M103" s="213"/>
      <c r="N103" s="365"/>
      <c r="O103" s="229" t="s">
        <v>56</v>
      </c>
      <c r="P103" s="412"/>
    </row>
    <row r="104" spans="2:16" x14ac:dyDescent="0.2">
      <c r="B104" s="462"/>
      <c r="C104" s="484"/>
      <c r="D104" s="391"/>
      <c r="E104" s="370" t="s">
        <v>17</v>
      </c>
      <c r="F104" s="371"/>
      <c r="G104" s="371"/>
      <c r="H104" s="371"/>
      <c r="I104" s="371"/>
      <c r="J104" s="371"/>
      <c r="K104" s="371"/>
      <c r="L104" s="371"/>
      <c r="M104" s="372"/>
      <c r="N104" s="365"/>
      <c r="O104" s="230"/>
      <c r="P104" s="412"/>
    </row>
    <row r="105" spans="2:16" ht="13.5" thickBot="1" x14ac:dyDescent="0.25">
      <c r="B105" s="462"/>
      <c r="C105" s="485"/>
      <c r="D105" s="391"/>
      <c r="E105" s="373" t="s">
        <v>108</v>
      </c>
      <c r="F105" s="374"/>
      <c r="G105" s="374"/>
      <c r="H105" s="374"/>
      <c r="I105" s="374"/>
      <c r="J105" s="374"/>
      <c r="K105" s="374"/>
      <c r="L105" s="374"/>
      <c r="M105" s="375"/>
      <c r="N105" s="366"/>
      <c r="O105" s="230"/>
      <c r="P105" s="412"/>
    </row>
    <row r="106" spans="2:16" ht="36.75" thickBot="1" x14ac:dyDescent="0.25">
      <c r="B106" s="462"/>
      <c r="C106" s="449" t="s">
        <v>41</v>
      </c>
      <c r="D106" s="122" t="s">
        <v>109</v>
      </c>
      <c r="E106" s="3"/>
      <c r="F106" s="4" t="s">
        <v>5</v>
      </c>
      <c r="G106" s="4" t="s">
        <v>6</v>
      </c>
      <c r="H106" s="4" t="s">
        <v>7</v>
      </c>
      <c r="I106" s="4" t="s">
        <v>8</v>
      </c>
      <c r="J106" s="13" t="s">
        <v>9</v>
      </c>
      <c r="K106" s="13" t="s">
        <v>10</v>
      </c>
      <c r="L106" s="13" t="s">
        <v>11</v>
      </c>
      <c r="M106" s="13" t="s">
        <v>12</v>
      </c>
      <c r="N106" s="113" t="s">
        <v>24</v>
      </c>
      <c r="O106" s="113" t="s">
        <v>25</v>
      </c>
      <c r="P106" s="380"/>
    </row>
    <row r="107" spans="2:16" ht="13.5" customHeight="1" thickBot="1" x14ac:dyDescent="0.25">
      <c r="B107" s="462"/>
      <c r="C107" s="450"/>
      <c r="D107" s="388" t="s">
        <v>110</v>
      </c>
      <c r="E107" s="16" t="s">
        <v>15</v>
      </c>
      <c r="F107" s="69">
        <v>1119791</v>
      </c>
      <c r="G107" s="322">
        <v>1151791</v>
      </c>
      <c r="H107" s="322">
        <v>1260791</v>
      </c>
      <c r="I107" s="322">
        <v>1369791</v>
      </c>
      <c r="J107" s="323">
        <v>1478791</v>
      </c>
      <c r="K107" s="324">
        <v>2400000</v>
      </c>
      <c r="L107" s="324">
        <v>2400000</v>
      </c>
      <c r="M107" s="325">
        <v>2400000</v>
      </c>
      <c r="N107" s="336">
        <v>0.53</v>
      </c>
      <c r="O107" s="243"/>
      <c r="P107" s="380"/>
    </row>
    <row r="108" spans="2:16" ht="13.5" customHeight="1" thickBot="1" x14ac:dyDescent="0.25">
      <c r="B108" s="462"/>
      <c r="C108" s="450"/>
      <c r="D108" s="389"/>
      <c r="E108" s="5" t="s">
        <v>16</v>
      </c>
      <c r="F108" s="41" t="s">
        <v>111</v>
      </c>
      <c r="G108" s="326">
        <v>1220034</v>
      </c>
      <c r="H108" s="322">
        <v>1356886</v>
      </c>
      <c r="I108" s="322">
        <f>H108+264046</f>
        <v>1620932</v>
      </c>
      <c r="J108" s="327">
        <v>3997447</v>
      </c>
      <c r="K108" s="327">
        <v>4070128</v>
      </c>
      <c r="L108" s="328" t="s">
        <v>203</v>
      </c>
      <c r="M108" s="329"/>
      <c r="N108" s="337"/>
      <c r="O108" s="243" t="s">
        <v>56</v>
      </c>
      <c r="P108" s="380"/>
    </row>
    <row r="109" spans="2:16" ht="13.5" thickBot="1" x14ac:dyDescent="0.25">
      <c r="B109" s="462"/>
      <c r="C109" s="450"/>
      <c r="D109" s="389"/>
      <c r="E109" s="339" t="s">
        <v>17</v>
      </c>
      <c r="F109" s="340"/>
      <c r="G109" s="340"/>
      <c r="H109" s="340"/>
      <c r="I109" s="340"/>
      <c r="J109" s="340"/>
      <c r="K109" s="340"/>
      <c r="L109" s="340"/>
      <c r="M109" s="341"/>
      <c r="N109" s="337"/>
      <c r="O109" s="243"/>
      <c r="P109" s="380"/>
    </row>
    <row r="110" spans="2:16" ht="13.5" thickBot="1" x14ac:dyDescent="0.25">
      <c r="B110" s="462"/>
      <c r="C110" s="450"/>
      <c r="D110" s="390"/>
      <c r="E110" s="342" t="s">
        <v>112</v>
      </c>
      <c r="F110" s="343"/>
      <c r="G110" s="343"/>
      <c r="H110" s="343"/>
      <c r="I110" s="343"/>
      <c r="J110" s="343"/>
      <c r="K110" s="343"/>
      <c r="L110" s="343"/>
      <c r="M110" s="344"/>
      <c r="N110" s="338"/>
      <c r="O110" s="243"/>
      <c r="P110" s="380"/>
    </row>
    <row r="111" spans="2:16" ht="36.75" thickBot="1" x14ac:dyDescent="0.25">
      <c r="B111" s="462"/>
      <c r="C111" s="450"/>
      <c r="D111" s="122" t="s">
        <v>113</v>
      </c>
      <c r="E111" s="3"/>
      <c r="F111" s="4" t="s">
        <v>5</v>
      </c>
      <c r="G111" s="13" t="s">
        <v>6</v>
      </c>
      <c r="H111" s="13" t="s">
        <v>7</v>
      </c>
      <c r="I111" s="13" t="s">
        <v>8</v>
      </c>
      <c r="J111" s="13" t="s">
        <v>9</v>
      </c>
      <c r="K111" s="13" t="s">
        <v>10</v>
      </c>
      <c r="L111" s="13" t="s">
        <v>11</v>
      </c>
      <c r="M111" s="13" t="s">
        <v>12</v>
      </c>
      <c r="N111" s="113" t="s">
        <v>24</v>
      </c>
      <c r="O111" s="113" t="s">
        <v>25</v>
      </c>
      <c r="P111" s="380"/>
    </row>
    <row r="112" spans="2:16" ht="13.5" thickBot="1" x14ac:dyDescent="0.25">
      <c r="B112" s="462"/>
      <c r="C112" s="450"/>
      <c r="D112" s="388" t="s">
        <v>114</v>
      </c>
      <c r="E112" s="16" t="s">
        <v>15</v>
      </c>
      <c r="F112" s="69">
        <v>668154</v>
      </c>
      <c r="G112" s="69">
        <v>738154</v>
      </c>
      <c r="H112" s="69">
        <v>895654</v>
      </c>
      <c r="I112" s="69">
        <v>1053154</v>
      </c>
      <c r="J112" s="103">
        <v>1702907</v>
      </c>
      <c r="K112" s="267">
        <v>1939157</v>
      </c>
      <c r="L112" s="267">
        <v>2062857</v>
      </c>
      <c r="M112" s="67">
        <v>2344691</v>
      </c>
      <c r="N112" s="336">
        <v>1</v>
      </c>
      <c r="O112" s="243"/>
      <c r="P112" s="380"/>
    </row>
    <row r="113" spans="2:16" ht="13.5" thickBot="1" x14ac:dyDescent="0.25">
      <c r="B113" s="462"/>
      <c r="C113" s="450"/>
      <c r="D113" s="389"/>
      <c r="E113" s="5" t="s">
        <v>16</v>
      </c>
      <c r="F113" s="41" t="s">
        <v>111</v>
      </c>
      <c r="G113" s="70">
        <v>1319215</v>
      </c>
      <c r="H113" s="69">
        <v>1545407</v>
      </c>
      <c r="I113" s="69">
        <f>H113+365729</f>
        <v>1911136</v>
      </c>
      <c r="J113" s="148">
        <v>2721490</v>
      </c>
      <c r="K113" s="148">
        <v>2844993</v>
      </c>
      <c r="L113" s="148"/>
      <c r="M113" s="68"/>
      <c r="N113" s="337"/>
      <c r="O113" s="243" t="s">
        <v>56</v>
      </c>
      <c r="P113" s="380"/>
    </row>
    <row r="114" spans="2:16" ht="13.5" thickBot="1" x14ac:dyDescent="0.25">
      <c r="B114" s="462"/>
      <c r="C114" s="450"/>
      <c r="D114" s="389"/>
      <c r="E114" s="339" t="s">
        <v>17</v>
      </c>
      <c r="F114" s="340"/>
      <c r="G114" s="340"/>
      <c r="H114" s="340"/>
      <c r="I114" s="340"/>
      <c r="J114" s="340"/>
      <c r="K114" s="340"/>
      <c r="L114" s="340"/>
      <c r="M114" s="341"/>
      <c r="N114" s="337"/>
      <c r="O114" s="243"/>
      <c r="P114" s="380"/>
    </row>
    <row r="115" spans="2:16" ht="13.5" thickBot="1" x14ac:dyDescent="0.25">
      <c r="B115" s="462"/>
      <c r="C115" s="450"/>
      <c r="D115" s="390"/>
      <c r="E115" s="342" t="s">
        <v>112</v>
      </c>
      <c r="F115" s="343"/>
      <c r="G115" s="343"/>
      <c r="H115" s="343"/>
      <c r="I115" s="343"/>
      <c r="J115" s="343"/>
      <c r="K115" s="343"/>
      <c r="L115" s="343"/>
      <c r="M115" s="344"/>
      <c r="N115" s="338"/>
      <c r="O115" s="243"/>
      <c r="P115" s="380"/>
    </row>
    <row r="116" spans="2:16" ht="36.75" thickBot="1" x14ac:dyDescent="0.25">
      <c r="B116" s="462"/>
      <c r="C116" s="450"/>
      <c r="D116" s="122" t="s">
        <v>115</v>
      </c>
      <c r="E116" s="3"/>
      <c r="F116" s="4" t="s">
        <v>5</v>
      </c>
      <c r="G116" s="13" t="s">
        <v>6</v>
      </c>
      <c r="H116" s="13" t="s">
        <v>7</v>
      </c>
      <c r="I116" s="13" t="s">
        <v>8</v>
      </c>
      <c r="J116" s="13" t="s">
        <v>9</v>
      </c>
      <c r="K116" s="13" t="s">
        <v>10</v>
      </c>
      <c r="L116" s="13" t="s">
        <v>11</v>
      </c>
      <c r="M116" s="13" t="s">
        <v>12</v>
      </c>
      <c r="N116" s="113" t="s">
        <v>24</v>
      </c>
      <c r="O116" s="113" t="s">
        <v>25</v>
      </c>
      <c r="P116" s="380"/>
    </row>
    <row r="117" spans="2:16" ht="13.5" thickBot="1" x14ac:dyDescent="0.25">
      <c r="B117" s="462"/>
      <c r="C117" s="450"/>
      <c r="D117" s="379" t="s">
        <v>116</v>
      </c>
      <c r="E117" s="16" t="s">
        <v>15</v>
      </c>
      <c r="F117" s="71">
        <v>0</v>
      </c>
      <c r="G117" s="71">
        <v>650</v>
      </c>
      <c r="H117" s="71">
        <v>750</v>
      </c>
      <c r="I117" s="71">
        <v>800</v>
      </c>
      <c r="J117" s="84">
        <v>300</v>
      </c>
      <c r="K117" s="267">
        <v>300</v>
      </c>
      <c r="L117" s="267">
        <v>300</v>
      </c>
      <c r="M117" s="6">
        <v>300</v>
      </c>
      <c r="N117" s="336">
        <v>0.6</v>
      </c>
      <c r="O117" s="243"/>
      <c r="P117" s="380"/>
    </row>
    <row r="118" spans="2:16" ht="13.5" thickBot="1" x14ac:dyDescent="0.25">
      <c r="B118" s="462"/>
      <c r="C118" s="450"/>
      <c r="D118" s="380"/>
      <c r="E118" s="5" t="s">
        <v>16</v>
      </c>
      <c r="F118" s="41" t="s">
        <v>111</v>
      </c>
      <c r="G118" s="72">
        <v>750</v>
      </c>
      <c r="H118" s="71">
        <v>750</v>
      </c>
      <c r="I118" s="71">
        <v>300</v>
      </c>
      <c r="J118" s="149">
        <v>0</v>
      </c>
      <c r="K118" s="149">
        <v>300</v>
      </c>
      <c r="L118" s="149"/>
      <c r="M118" s="9"/>
      <c r="N118" s="337"/>
      <c r="O118" s="243"/>
      <c r="P118" s="380"/>
    </row>
    <row r="119" spans="2:16" ht="13.5" thickBot="1" x14ac:dyDescent="0.25">
      <c r="B119" s="462"/>
      <c r="C119" s="450"/>
      <c r="D119" s="380"/>
      <c r="E119" s="339" t="s">
        <v>17</v>
      </c>
      <c r="F119" s="340"/>
      <c r="G119" s="340"/>
      <c r="H119" s="340"/>
      <c r="I119" s="340"/>
      <c r="J119" s="340"/>
      <c r="K119" s="340"/>
      <c r="L119" s="340"/>
      <c r="M119" s="341"/>
      <c r="N119" s="337"/>
      <c r="O119" s="243"/>
      <c r="P119" s="380"/>
    </row>
    <row r="120" spans="2:16" ht="13.5" thickBot="1" x14ac:dyDescent="0.25">
      <c r="B120" s="462"/>
      <c r="C120" s="450"/>
      <c r="D120" s="381"/>
      <c r="E120" s="342" t="s">
        <v>112</v>
      </c>
      <c r="F120" s="343"/>
      <c r="G120" s="343"/>
      <c r="H120" s="343"/>
      <c r="I120" s="343"/>
      <c r="J120" s="343"/>
      <c r="K120" s="343"/>
      <c r="L120" s="343"/>
      <c r="M120" s="344"/>
      <c r="N120" s="338"/>
      <c r="O120" s="243" t="s">
        <v>97</v>
      </c>
      <c r="P120" s="380"/>
    </row>
    <row r="121" spans="2:16" ht="36.75" thickBot="1" x14ac:dyDescent="0.25">
      <c r="B121" s="462"/>
      <c r="C121" s="450"/>
      <c r="D121" s="122" t="s">
        <v>117</v>
      </c>
      <c r="E121" s="3"/>
      <c r="F121" s="4" t="s">
        <v>5</v>
      </c>
      <c r="G121" s="13" t="s">
        <v>6</v>
      </c>
      <c r="H121" s="13" t="s">
        <v>7</v>
      </c>
      <c r="I121" s="13" t="s">
        <v>8</v>
      </c>
      <c r="J121" s="13" t="s">
        <v>9</v>
      </c>
      <c r="K121" s="13" t="s">
        <v>10</v>
      </c>
      <c r="L121" s="13" t="s">
        <v>11</v>
      </c>
      <c r="M121" s="13" t="s">
        <v>12</v>
      </c>
      <c r="N121" s="113" t="s">
        <v>24</v>
      </c>
      <c r="O121" s="113" t="s">
        <v>25</v>
      </c>
      <c r="P121" s="380"/>
    </row>
    <row r="122" spans="2:16" ht="13.5" thickBot="1" x14ac:dyDescent="0.25">
      <c r="B122" s="462"/>
      <c r="C122" s="450"/>
      <c r="D122" s="388" t="s">
        <v>118</v>
      </c>
      <c r="E122" s="16" t="s">
        <v>15</v>
      </c>
      <c r="F122" s="71">
        <v>0</v>
      </c>
      <c r="G122" s="69">
        <v>650000</v>
      </c>
      <c r="H122" s="69">
        <v>800000</v>
      </c>
      <c r="I122" s="69">
        <v>950000</v>
      </c>
      <c r="J122" s="69">
        <v>1100000</v>
      </c>
      <c r="K122" s="267">
        <v>1670000</v>
      </c>
      <c r="L122" s="291">
        <v>1959616</v>
      </c>
      <c r="M122" s="292">
        <v>2104424</v>
      </c>
      <c r="N122" s="336">
        <v>1</v>
      </c>
      <c r="O122" s="243"/>
      <c r="P122" s="380"/>
    </row>
    <row r="123" spans="2:16" ht="13.5" thickBot="1" x14ac:dyDescent="0.25">
      <c r="B123" s="462"/>
      <c r="C123" s="450"/>
      <c r="D123" s="389"/>
      <c r="E123" s="5" t="s">
        <v>16</v>
      </c>
      <c r="F123" s="41" t="s">
        <v>111</v>
      </c>
      <c r="G123" s="70">
        <v>635322</v>
      </c>
      <c r="H123" s="69">
        <v>905620</v>
      </c>
      <c r="I123" s="69">
        <f>H123+144660</f>
        <v>1050280</v>
      </c>
      <c r="J123" s="150">
        <v>1225280</v>
      </c>
      <c r="K123" s="150">
        <v>1498742</v>
      </c>
      <c r="L123" s="150"/>
      <c r="M123" s="9"/>
      <c r="N123" s="337"/>
      <c r="O123" s="243" t="s">
        <v>56</v>
      </c>
      <c r="P123" s="380"/>
    </row>
    <row r="124" spans="2:16" ht="13.5" thickBot="1" x14ac:dyDescent="0.25">
      <c r="B124" s="462"/>
      <c r="C124" s="450"/>
      <c r="D124" s="389"/>
      <c r="E124" s="339" t="s">
        <v>17</v>
      </c>
      <c r="F124" s="340"/>
      <c r="G124" s="340"/>
      <c r="H124" s="340"/>
      <c r="I124" s="340"/>
      <c r="J124" s="340"/>
      <c r="K124" s="340"/>
      <c r="L124" s="340"/>
      <c r="M124" s="341"/>
      <c r="N124" s="337"/>
      <c r="O124" s="243"/>
      <c r="P124" s="380"/>
    </row>
    <row r="125" spans="2:16" ht="13.5" customHeight="1" thickBot="1" x14ac:dyDescent="0.25">
      <c r="B125" s="462"/>
      <c r="C125" s="450"/>
      <c r="D125" s="390"/>
      <c r="E125" s="342" t="s">
        <v>119</v>
      </c>
      <c r="F125" s="343"/>
      <c r="G125" s="343"/>
      <c r="H125" s="343"/>
      <c r="I125" s="343"/>
      <c r="J125" s="343"/>
      <c r="K125" s="343"/>
      <c r="L125" s="343"/>
      <c r="M125" s="344"/>
      <c r="N125" s="338"/>
      <c r="O125" s="243"/>
      <c r="P125" s="380"/>
    </row>
    <row r="126" spans="2:16" ht="36.75" thickBot="1" x14ac:dyDescent="0.25">
      <c r="B126" s="462"/>
      <c r="C126" s="450"/>
      <c r="D126" s="168" t="s">
        <v>120</v>
      </c>
      <c r="E126" s="156"/>
      <c r="F126" s="156" t="s">
        <v>5</v>
      </c>
      <c r="G126" s="157" t="s">
        <v>6</v>
      </c>
      <c r="H126" s="157" t="s">
        <v>7</v>
      </c>
      <c r="I126" s="157" t="s">
        <v>8</v>
      </c>
      <c r="J126" s="157" t="s">
        <v>9</v>
      </c>
      <c r="K126" s="183" t="s">
        <v>121</v>
      </c>
      <c r="L126" s="183" t="s">
        <v>11</v>
      </c>
      <c r="M126" s="183" t="s">
        <v>121</v>
      </c>
      <c r="N126" s="160" t="s">
        <v>24</v>
      </c>
      <c r="O126" s="160" t="s">
        <v>25</v>
      </c>
      <c r="P126" s="380"/>
    </row>
    <row r="127" spans="2:16" ht="13.5" thickBot="1" x14ac:dyDescent="0.25">
      <c r="B127" s="462"/>
      <c r="C127" s="450"/>
      <c r="D127" s="382" t="s">
        <v>122</v>
      </c>
      <c r="E127" s="253" t="s">
        <v>15</v>
      </c>
      <c r="F127" s="169"/>
      <c r="G127" s="169"/>
      <c r="H127" s="169"/>
      <c r="I127" s="169"/>
      <c r="J127" s="177">
        <v>400000</v>
      </c>
      <c r="K127" s="269">
        <v>400000</v>
      </c>
      <c r="L127" s="269"/>
      <c r="M127" s="273">
        <v>400000</v>
      </c>
      <c r="N127" s="430">
        <v>1</v>
      </c>
      <c r="O127" s="178"/>
      <c r="P127" s="380"/>
    </row>
    <row r="128" spans="2:16" ht="13.5" thickBot="1" x14ac:dyDescent="0.25">
      <c r="B128" s="462"/>
      <c r="C128" s="450"/>
      <c r="D128" s="383"/>
      <c r="E128" s="164" t="s">
        <v>16</v>
      </c>
      <c r="F128" s="171" t="s">
        <v>111</v>
      </c>
      <c r="G128" s="172"/>
      <c r="H128" s="173"/>
      <c r="I128" s="173"/>
      <c r="J128" s="272">
        <v>1650000</v>
      </c>
      <c r="K128" s="274">
        <v>1650000</v>
      </c>
      <c r="L128" s="270"/>
      <c r="M128" s="275"/>
      <c r="N128" s="431"/>
      <c r="O128" s="179" t="s">
        <v>56</v>
      </c>
      <c r="P128" s="380"/>
    </row>
    <row r="129" spans="2:16" ht="13.5" thickBot="1" x14ac:dyDescent="0.25">
      <c r="B129" s="462"/>
      <c r="C129" s="450"/>
      <c r="D129" s="383"/>
      <c r="E129" s="385" t="s">
        <v>17</v>
      </c>
      <c r="F129" s="386"/>
      <c r="G129" s="386"/>
      <c r="H129" s="386"/>
      <c r="I129" s="386"/>
      <c r="J129" s="386"/>
      <c r="K129" s="386"/>
      <c r="L129" s="386"/>
      <c r="M129" s="387"/>
      <c r="N129" s="431"/>
      <c r="O129" s="254"/>
      <c r="P129" s="380"/>
    </row>
    <row r="130" spans="2:16" ht="13.5" customHeight="1" thickBot="1" x14ac:dyDescent="0.25">
      <c r="B130" s="462"/>
      <c r="C130" s="450"/>
      <c r="D130" s="384"/>
      <c r="E130" s="413" t="s">
        <v>123</v>
      </c>
      <c r="F130" s="414"/>
      <c r="G130" s="414"/>
      <c r="H130" s="414"/>
      <c r="I130" s="414"/>
      <c r="J130" s="414"/>
      <c r="K130" s="414"/>
      <c r="L130" s="414"/>
      <c r="M130" s="415"/>
      <c r="N130" s="432"/>
      <c r="O130" s="254"/>
      <c r="P130" s="380"/>
    </row>
    <row r="131" spans="2:16" ht="36.75" thickBot="1" x14ac:dyDescent="0.25">
      <c r="B131" s="462"/>
      <c r="C131" s="450"/>
      <c r="D131" s="168" t="s">
        <v>124</v>
      </c>
      <c r="E131" s="156"/>
      <c r="F131" s="156" t="s">
        <v>5</v>
      </c>
      <c r="G131" s="157" t="s">
        <v>6</v>
      </c>
      <c r="H131" s="157" t="s">
        <v>7</v>
      </c>
      <c r="I131" s="157" t="s">
        <v>8</v>
      </c>
      <c r="J131" s="157" t="s">
        <v>9</v>
      </c>
      <c r="K131" s="158" t="s">
        <v>121</v>
      </c>
      <c r="L131" s="183" t="s">
        <v>11</v>
      </c>
      <c r="M131" s="200" t="s">
        <v>121</v>
      </c>
      <c r="N131" s="160" t="s">
        <v>24</v>
      </c>
      <c r="O131" s="160" t="s">
        <v>25</v>
      </c>
      <c r="P131" s="380"/>
    </row>
    <row r="132" spans="2:16" ht="25.5" thickTop="1" thickBot="1" x14ac:dyDescent="0.25">
      <c r="B132" s="462"/>
      <c r="C132" s="450"/>
      <c r="D132" s="382" t="s">
        <v>125</v>
      </c>
      <c r="E132" s="253" t="s">
        <v>15</v>
      </c>
      <c r="F132" s="169"/>
      <c r="G132" s="169"/>
      <c r="H132" s="169"/>
      <c r="I132" s="169"/>
      <c r="J132" s="161" t="s">
        <v>126</v>
      </c>
      <c r="K132" s="161" t="s">
        <v>126</v>
      </c>
      <c r="L132" s="269"/>
      <c r="M132" s="198" t="s">
        <v>126</v>
      </c>
      <c r="N132" s="433">
        <v>1</v>
      </c>
      <c r="O132" s="170"/>
      <c r="P132" s="412"/>
    </row>
    <row r="133" spans="2:16" ht="24.75" thickBot="1" x14ac:dyDescent="0.25">
      <c r="B133" s="462"/>
      <c r="C133" s="450"/>
      <c r="D133" s="383"/>
      <c r="E133" s="164" t="s">
        <v>16</v>
      </c>
      <c r="F133" s="171" t="s">
        <v>111</v>
      </c>
      <c r="G133" s="172"/>
      <c r="H133" s="173"/>
      <c r="I133" s="173"/>
      <c r="J133" s="263" t="s">
        <v>127</v>
      </c>
      <c r="K133" s="276" t="s">
        <v>128</v>
      </c>
      <c r="L133" s="270"/>
      <c r="M133" s="174"/>
      <c r="N133" s="434"/>
      <c r="O133" s="175"/>
      <c r="P133" s="412"/>
    </row>
    <row r="134" spans="2:16" ht="13.5" thickBot="1" x14ac:dyDescent="0.25">
      <c r="B134" s="462"/>
      <c r="C134" s="450"/>
      <c r="D134" s="383"/>
      <c r="E134" s="385" t="s">
        <v>17</v>
      </c>
      <c r="F134" s="386"/>
      <c r="G134" s="386"/>
      <c r="H134" s="386"/>
      <c r="I134" s="386"/>
      <c r="J134" s="386"/>
      <c r="K134" s="416"/>
      <c r="L134" s="416"/>
      <c r="M134" s="387"/>
      <c r="N134" s="434"/>
      <c r="O134" s="176"/>
      <c r="P134" s="412"/>
    </row>
    <row r="135" spans="2:16" ht="13.5" customHeight="1" thickBot="1" x14ac:dyDescent="0.25">
      <c r="B135" s="462"/>
      <c r="C135" s="483"/>
      <c r="D135" s="384"/>
      <c r="E135" s="427" t="s">
        <v>123</v>
      </c>
      <c r="F135" s="428"/>
      <c r="G135" s="428"/>
      <c r="H135" s="428"/>
      <c r="I135" s="428"/>
      <c r="J135" s="428"/>
      <c r="K135" s="428"/>
      <c r="L135" s="428"/>
      <c r="M135" s="429"/>
      <c r="N135" s="435"/>
      <c r="O135" s="176"/>
      <c r="P135" s="412"/>
    </row>
    <row r="136" spans="2:16" ht="29.45" customHeight="1" thickBot="1" x14ac:dyDescent="0.25">
      <c r="B136" s="462"/>
      <c r="C136" s="469" t="s">
        <v>129</v>
      </c>
      <c r="D136" s="155" t="s">
        <v>130</v>
      </c>
      <c r="E136" s="156"/>
      <c r="F136" s="156" t="s">
        <v>5</v>
      </c>
      <c r="G136" s="157" t="s">
        <v>6</v>
      </c>
      <c r="H136" s="157" t="s">
        <v>7</v>
      </c>
      <c r="I136" s="157" t="s">
        <v>8</v>
      </c>
      <c r="J136" s="158" t="s">
        <v>9</v>
      </c>
      <c r="K136" s="157" t="s">
        <v>10</v>
      </c>
      <c r="L136" s="159"/>
      <c r="M136" s="159" t="s">
        <v>43</v>
      </c>
      <c r="N136" s="160" t="s">
        <v>24</v>
      </c>
      <c r="O136" s="160" t="s">
        <v>25</v>
      </c>
      <c r="P136" s="380"/>
    </row>
    <row r="137" spans="2:16" ht="15" customHeight="1" thickBot="1" x14ac:dyDescent="0.25">
      <c r="B137" s="462"/>
      <c r="C137" s="470"/>
      <c r="D137" s="382" t="s">
        <v>131</v>
      </c>
      <c r="E137" s="253" t="s">
        <v>15</v>
      </c>
      <c r="F137" s="161" t="s">
        <v>132</v>
      </c>
      <c r="G137" s="161">
        <v>0</v>
      </c>
      <c r="H137" s="161">
        <v>0</v>
      </c>
      <c r="I137" s="162">
        <v>0</v>
      </c>
      <c r="J137" s="163" t="s">
        <v>133</v>
      </c>
      <c r="K137" s="163" t="s">
        <v>133</v>
      </c>
      <c r="L137" s="163"/>
      <c r="M137" s="163" t="s">
        <v>134</v>
      </c>
      <c r="N137" s="436">
        <v>1</v>
      </c>
      <c r="O137" s="249"/>
      <c r="P137" s="380"/>
    </row>
    <row r="138" spans="2:16" ht="13.5" thickBot="1" x14ac:dyDescent="0.25">
      <c r="B138" s="462"/>
      <c r="C138" s="470"/>
      <c r="D138" s="383"/>
      <c r="E138" s="164" t="s">
        <v>16</v>
      </c>
      <c r="F138" s="162"/>
      <c r="G138" s="165">
        <v>0</v>
      </c>
      <c r="H138" s="165">
        <v>0</v>
      </c>
      <c r="I138" s="166">
        <v>0</v>
      </c>
      <c r="J138" s="167">
        <v>0</v>
      </c>
      <c r="K138" s="167"/>
      <c r="L138" s="167"/>
      <c r="M138" s="163"/>
      <c r="N138" s="437"/>
      <c r="O138" s="249" t="s">
        <v>56</v>
      </c>
      <c r="P138" s="380"/>
    </row>
    <row r="139" spans="2:16" ht="13.5" thickBot="1" x14ac:dyDescent="0.25">
      <c r="B139" s="462"/>
      <c r="C139" s="470"/>
      <c r="D139" s="383"/>
      <c r="E139" s="385" t="s">
        <v>17</v>
      </c>
      <c r="F139" s="386"/>
      <c r="G139" s="386"/>
      <c r="H139" s="386"/>
      <c r="I139" s="386"/>
      <c r="J139" s="416"/>
      <c r="K139" s="416"/>
      <c r="L139" s="416"/>
      <c r="M139" s="417"/>
      <c r="N139" s="359"/>
      <c r="O139" s="249"/>
      <c r="P139" s="380"/>
    </row>
    <row r="140" spans="2:16" ht="13.5" thickBot="1" x14ac:dyDescent="0.25">
      <c r="B140" s="463"/>
      <c r="C140" s="471"/>
      <c r="D140" s="384"/>
      <c r="E140" s="413" t="s">
        <v>135</v>
      </c>
      <c r="F140" s="414"/>
      <c r="G140" s="414"/>
      <c r="H140" s="414"/>
      <c r="I140" s="414"/>
      <c r="J140" s="414"/>
      <c r="K140" s="414"/>
      <c r="L140" s="414"/>
      <c r="M140" s="415"/>
      <c r="N140" s="360"/>
      <c r="O140" s="249"/>
      <c r="P140" s="380"/>
    </row>
    <row r="141" spans="2:16" ht="30.75" customHeight="1" thickBot="1" x14ac:dyDescent="0.25">
      <c r="B141" s="11" t="s">
        <v>136</v>
      </c>
      <c r="C141" s="475" t="s">
        <v>137</v>
      </c>
      <c r="D141" s="126" t="s">
        <v>138</v>
      </c>
      <c r="E141" s="3"/>
      <c r="F141" s="4" t="s">
        <v>5</v>
      </c>
      <c r="G141" s="13" t="s">
        <v>6</v>
      </c>
      <c r="H141" s="13" t="s">
        <v>7</v>
      </c>
      <c r="I141" s="13" t="s">
        <v>8</v>
      </c>
      <c r="J141" s="13" t="s">
        <v>9</v>
      </c>
      <c r="K141" s="13" t="s">
        <v>10</v>
      </c>
      <c r="L141" s="13" t="s">
        <v>11</v>
      </c>
      <c r="M141" s="13" t="s">
        <v>12</v>
      </c>
      <c r="N141" s="113" t="s">
        <v>24</v>
      </c>
      <c r="O141" s="113" t="s">
        <v>25</v>
      </c>
      <c r="P141" s="380"/>
    </row>
    <row r="142" spans="2:16" ht="19.5" customHeight="1" thickBot="1" x14ac:dyDescent="0.25">
      <c r="B142" s="472">
        <v>0.5</v>
      </c>
      <c r="C142" s="476"/>
      <c r="D142" s="379" t="s">
        <v>139</v>
      </c>
      <c r="E142" s="16" t="s">
        <v>15</v>
      </c>
      <c r="F142" s="76">
        <v>1500</v>
      </c>
      <c r="G142" s="99">
        <v>500</v>
      </c>
      <c r="H142" s="6">
        <f>G142+400</f>
        <v>900</v>
      </c>
      <c r="I142" s="6">
        <f>H142+25</f>
        <v>925</v>
      </c>
      <c r="J142" s="6">
        <f>I142+200</f>
        <v>1125</v>
      </c>
      <c r="K142" s="277">
        <v>1200</v>
      </c>
      <c r="L142" s="277">
        <v>1625</v>
      </c>
      <c r="M142" s="281">
        <v>1850</v>
      </c>
      <c r="N142" s="336">
        <v>1</v>
      </c>
      <c r="O142" s="243"/>
      <c r="P142" s="380"/>
    </row>
    <row r="143" spans="2:16" ht="13.5" thickBot="1" x14ac:dyDescent="0.25">
      <c r="B143" s="473"/>
      <c r="C143" s="476"/>
      <c r="D143" s="380"/>
      <c r="E143" s="5" t="s">
        <v>16</v>
      </c>
      <c r="F143" s="63"/>
      <c r="G143" s="9">
        <v>744</v>
      </c>
      <c r="H143" s="6">
        <v>912</v>
      </c>
      <c r="I143" s="6">
        <v>932</v>
      </c>
      <c r="J143" s="282">
        <f>I143+14</f>
        <v>946</v>
      </c>
      <c r="K143" s="271">
        <v>1000</v>
      </c>
      <c r="L143" s="283"/>
      <c r="M143" s="261"/>
      <c r="N143" s="337"/>
      <c r="O143" s="243" t="s">
        <v>56</v>
      </c>
      <c r="P143" s="381"/>
    </row>
    <row r="144" spans="2:16" ht="13.5" thickBot="1" x14ac:dyDescent="0.25">
      <c r="B144" s="473"/>
      <c r="C144" s="476"/>
      <c r="D144" s="380"/>
      <c r="E144" s="339" t="s">
        <v>17</v>
      </c>
      <c r="F144" s="340"/>
      <c r="G144" s="340"/>
      <c r="H144" s="340"/>
      <c r="I144" s="340"/>
      <c r="J144" s="340"/>
      <c r="K144" s="408"/>
      <c r="L144" s="408"/>
      <c r="M144" s="341"/>
      <c r="N144" s="337"/>
      <c r="O144" s="128"/>
      <c r="P144" s="18" t="s">
        <v>57</v>
      </c>
    </row>
    <row r="145" spans="2:18" ht="13.5" thickBot="1" x14ac:dyDescent="0.25">
      <c r="B145" s="473"/>
      <c r="C145" s="476"/>
      <c r="D145" s="381"/>
      <c r="E145" s="342"/>
      <c r="F145" s="343"/>
      <c r="G145" s="343"/>
      <c r="H145" s="343"/>
      <c r="I145" s="343"/>
      <c r="J145" s="343"/>
      <c r="K145" s="343"/>
      <c r="L145" s="343"/>
      <c r="M145" s="344"/>
      <c r="N145" s="338"/>
      <c r="O145" s="243"/>
      <c r="P145" s="418" t="s">
        <v>59</v>
      </c>
    </row>
    <row r="146" spans="2:18" ht="36.75" thickBot="1" x14ac:dyDescent="0.25">
      <c r="B146" s="473"/>
      <c r="C146" s="476"/>
      <c r="D146" s="22" t="s">
        <v>140</v>
      </c>
      <c r="E146" s="3"/>
      <c r="F146" s="4" t="s">
        <v>5</v>
      </c>
      <c r="G146" s="13" t="s">
        <v>6</v>
      </c>
      <c r="H146" s="13" t="s">
        <v>7</v>
      </c>
      <c r="I146" s="13" t="s">
        <v>8</v>
      </c>
      <c r="J146" s="13" t="s">
        <v>9</v>
      </c>
      <c r="K146" s="13" t="s">
        <v>10</v>
      </c>
      <c r="L146" s="13" t="s">
        <v>11</v>
      </c>
      <c r="M146" s="13" t="s">
        <v>12</v>
      </c>
      <c r="N146" s="113" t="s">
        <v>24</v>
      </c>
      <c r="O146" s="113" t="s">
        <v>25</v>
      </c>
      <c r="P146" s="419"/>
    </row>
    <row r="147" spans="2:18" ht="13.5" thickBot="1" x14ac:dyDescent="0.25">
      <c r="B147" s="473"/>
      <c r="C147" s="476"/>
      <c r="D147" s="409" t="s">
        <v>141</v>
      </c>
      <c r="E147" s="16" t="s">
        <v>15</v>
      </c>
      <c r="F147" s="52">
        <v>125000</v>
      </c>
      <c r="G147" s="46">
        <v>47120</v>
      </c>
      <c r="H147" s="38">
        <f>47120+30000</f>
        <v>77120</v>
      </c>
      <c r="I147" s="38">
        <f>77120+15000</f>
        <v>92120</v>
      </c>
      <c r="J147" s="284">
        <f>92120+20000</f>
        <v>112120</v>
      </c>
      <c r="K147" s="285">
        <v>125000</v>
      </c>
      <c r="L147" s="285">
        <v>134000</v>
      </c>
      <c r="M147" s="52">
        <v>138600</v>
      </c>
      <c r="N147" s="336">
        <v>1</v>
      </c>
      <c r="O147" s="243"/>
      <c r="P147" s="419"/>
      <c r="R147" s="115">
        <f>25000000</f>
        <v>25000000</v>
      </c>
    </row>
    <row r="148" spans="2:18" ht="15" customHeight="1" thickBot="1" x14ac:dyDescent="0.25">
      <c r="B148" s="473"/>
      <c r="C148" s="476"/>
      <c r="D148" s="410"/>
      <c r="E148" s="5" t="s">
        <v>16</v>
      </c>
      <c r="F148" s="35"/>
      <c r="G148" s="109">
        <v>47120</v>
      </c>
      <c r="H148" s="52">
        <v>65555</v>
      </c>
      <c r="I148" s="278">
        <v>91056</v>
      </c>
      <c r="J148" s="279">
        <f>I148+3430</f>
        <v>94486</v>
      </c>
      <c r="K148" s="280" t="s">
        <v>183</v>
      </c>
      <c r="L148" s="231"/>
      <c r="M148" s="109"/>
      <c r="N148" s="337"/>
      <c r="O148" s="243" t="s">
        <v>56</v>
      </c>
      <c r="P148" s="419"/>
      <c r="R148" s="116">
        <f>R147/3</f>
        <v>8333333.333333333</v>
      </c>
    </row>
    <row r="149" spans="2:18" ht="13.5" thickBot="1" x14ac:dyDescent="0.25">
      <c r="B149" s="473"/>
      <c r="C149" s="476"/>
      <c r="D149" s="410"/>
      <c r="E149" s="339" t="s">
        <v>17</v>
      </c>
      <c r="F149" s="340"/>
      <c r="G149" s="340"/>
      <c r="H149" s="340"/>
      <c r="I149" s="340"/>
      <c r="J149" s="340"/>
      <c r="K149" s="340"/>
      <c r="L149" s="340"/>
      <c r="M149" s="341"/>
      <c r="N149" s="337"/>
      <c r="O149" s="128"/>
      <c r="P149" s="419"/>
      <c r="R149">
        <f>70000000</f>
        <v>70000000</v>
      </c>
    </row>
    <row r="150" spans="2:18" ht="13.5" thickBot="1" x14ac:dyDescent="0.25">
      <c r="B150" s="474"/>
      <c r="C150" s="477"/>
      <c r="D150" s="411"/>
      <c r="E150" s="342"/>
      <c r="F150" s="343"/>
      <c r="G150" s="343"/>
      <c r="H150" s="343"/>
      <c r="I150" s="343"/>
      <c r="J150" s="343"/>
      <c r="K150" s="343"/>
      <c r="L150" s="343"/>
      <c r="M150" s="344"/>
      <c r="N150" s="338"/>
      <c r="O150" s="244"/>
      <c r="P150" s="420"/>
      <c r="R150" s="116">
        <f>R148/R149</f>
        <v>0.11904761904761904</v>
      </c>
    </row>
    <row r="151" spans="2:18" x14ac:dyDescent="0.2">
      <c r="B151" s="10"/>
      <c r="D151" s="24"/>
      <c r="E151" s="10"/>
      <c r="F151" s="10"/>
      <c r="G151" s="10"/>
      <c r="H151" s="10"/>
      <c r="I151" s="10"/>
      <c r="J151" s="10"/>
      <c r="K151" s="10"/>
      <c r="L151" s="10"/>
      <c r="M151" s="10"/>
      <c r="N151" s="112"/>
      <c r="O151" s="112"/>
      <c r="P151" s="10"/>
    </row>
    <row r="152" spans="2:18" ht="13.5" thickBot="1" x14ac:dyDescent="0.25">
      <c r="B152" s="10"/>
      <c r="D152" s="24"/>
      <c r="E152" s="10"/>
      <c r="F152" s="10"/>
      <c r="G152" s="10"/>
      <c r="H152" s="10"/>
      <c r="I152" s="10"/>
      <c r="J152" s="10"/>
      <c r="K152" s="10"/>
      <c r="L152" s="10"/>
      <c r="M152" s="10"/>
      <c r="N152" s="112"/>
      <c r="O152" s="112"/>
      <c r="P152" s="10"/>
    </row>
    <row r="153" spans="2:18" ht="36.75" thickBot="1" x14ac:dyDescent="0.25">
      <c r="B153" s="11" t="s">
        <v>142</v>
      </c>
      <c r="C153" s="454" t="s">
        <v>22</v>
      </c>
      <c r="D153" s="21" t="s">
        <v>143</v>
      </c>
      <c r="E153" s="12"/>
      <c r="F153" s="13" t="s">
        <v>5</v>
      </c>
      <c r="G153" s="13" t="s">
        <v>6</v>
      </c>
      <c r="H153" s="13" t="s">
        <v>7</v>
      </c>
      <c r="I153" s="13" t="s">
        <v>8</v>
      </c>
      <c r="J153" s="13" t="s">
        <v>9</v>
      </c>
      <c r="K153" s="13" t="s">
        <v>10</v>
      </c>
      <c r="L153" s="13" t="s">
        <v>11</v>
      </c>
      <c r="M153" s="13" t="s">
        <v>12</v>
      </c>
      <c r="N153" s="113" t="s">
        <v>24</v>
      </c>
      <c r="O153" s="113" t="s">
        <v>25</v>
      </c>
      <c r="P153" s="14" t="s">
        <v>26</v>
      </c>
    </row>
    <row r="154" spans="2:18" ht="13.5" thickBot="1" x14ac:dyDescent="0.25">
      <c r="B154" s="461" t="s">
        <v>144</v>
      </c>
      <c r="C154" s="450"/>
      <c r="D154" s="388" t="s">
        <v>145</v>
      </c>
      <c r="E154" s="5" t="s">
        <v>15</v>
      </c>
      <c r="F154" s="57">
        <v>0.83</v>
      </c>
      <c r="G154" s="58">
        <v>0.85</v>
      </c>
      <c r="H154" s="93">
        <v>0.85</v>
      </c>
      <c r="I154" s="62">
        <v>0.9</v>
      </c>
      <c r="J154" s="62">
        <v>0.7</v>
      </c>
      <c r="K154" s="237">
        <v>0.8</v>
      </c>
      <c r="L154" s="237">
        <v>0.9</v>
      </c>
      <c r="M154" s="62">
        <v>0.95</v>
      </c>
      <c r="N154" s="336">
        <v>0.15</v>
      </c>
      <c r="O154" s="336" t="s">
        <v>146</v>
      </c>
      <c r="P154" s="353"/>
    </row>
    <row r="155" spans="2:18" ht="13.5" thickBot="1" x14ac:dyDescent="0.25">
      <c r="B155" s="462"/>
      <c r="C155" s="351"/>
      <c r="D155" s="389"/>
      <c r="E155" s="19" t="s">
        <v>16</v>
      </c>
      <c r="F155" s="28"/>
      <c r="G155" s="59">
        <v>0.89</v>
      </c>
      <c r="H155" s="59">
        <v>0.89</v>
      </c>
      <c r="I155" s="59">
        <v>0.79</v>
      </c>
      <c r="J155" s="146">
        <v>0.84</v>
      </c>
      <c r="K155" s="146">
        <v>0.89</v>
      </c>
      <c r="L155" s="146"/>
      <c r="M155" s="29"/>
      <c r="N155" s="337"/>
      <c r="O155" s="337"/>
      <c r="P155" s="407"/>
    </row>
    <row r="156" spans="2:18" ht="13.5" thickBot="1" x14ac:dyDescent="0.25">
      <c r="B156" s="462"/>
      <c r="C156" s="351"/>
      <c r="D156" s="389"/>
      <c r="E156" s="346" t="s">
        <v>17</v>
      </c>
      <c r="F156" s="347"/>
      <c r="G156" s="347"/>
      <c r="H156" s="347"/>
      <c r="I156" s="347"/>
      <c r="J156" s="347"/>
      <c r="K156" s="347"/>
      <c r="L156" s="347"/>
      <c r="M156" s="349"/>
      <c r="N156" s="337"/>
      <c r="O156" s="337"/>
      <c r="P156" s="407"/>
    </row>
    <row r="157" spans="2:18" ht="13.5" thickBot="1" x14ac:dyDescent="0.25">
      <c r="B157" s="462"/>
      <c r="C157" s="351"/>
      <c r="D157" s="390"/>
      <c r="E157" s="342" t="s">
        <v>147</v>
      </c>
      <c r="F157" s="343"/>
      <c r="G157" s="343"/>
      <c r="H157" s="343"/>
      <c r="I157" s="343"/>
      <c r="J157" s="343"/>
      <c r="K157" s="343"/>
      <c r="L157" s="343"/>
      <c r="M157" s="344"/>
      <c r="N157" s="338"/>
      <c r="O157" s="338"/>
      <c r="P157" s="407"/>
    </row>
    <row r="158" spans="2:18" ht="36.75" thickBot="1" x14ac:dyDescent="0.25">
      <c r="B158" s="462"/>
      <c r="C158" s="351"/>
      <c r="D158" s="21" t="s">
        <v>148</v>
      </c>
      <c r="E158" s="30"/>
      <c r="F158" s="248" t="s">
        <v>5</v>
      </c>
      <c r="G158" s="13" t="s">
        <v>6</v>
      </c>
      <c r="H158" s="13" t="s">
        <v>7</v>
      </c>
      <c r="I158" s="13" t="s">
        <v>8</v>
      </c>
      <c r="J158" s="13" t="s">
        <v>9</v>
      </c>
      <c r="K158" s="13" t="s">
        <v>10</v>
      </c>
      <c r="L158" s="13" t="s">
        <v>11</v>
      </c>
      <c r="M158" s="13" t="s">
        <v>12</v>
      </c>
      <c r="N158" s="113" t="s">
        <v>24</v>
      </c>
      <c r="O158" s="113" t="s">
        <v>25</v>
      </c>
      <c r="P158" s="407"/>
    </row>
    <row r="159" spans="2:18" ht="13.5" thickBot="1" x14ac:dyDescent="0.25">
      <c r="B159" s="462"/>
      <c r="C159" s="351"/>
      <c r="D159" s="455" t="s">
        <v>149</v>
      </c>
      <c r="E159" s="5" t="s">
        <v>15</v>
      </c>
      <c r="F159" s="60">
        <v>0</v>
      </c>
      <c r="G159" s="60">
        <v>120</v>
      </c>
      <c r="H159" s="60">
        <v>120</v>
      </c>
      <c r="I159" s="31">
        <v>120</v>
      </c>
      <c r="J159" s="94">
        <v>200</v>
      </c>
      <c r="K159" s="238">
        <v>230</v>
      </c>
      <c r="L159" s="238">
        <v>270</v>
      </c>
      <c r="M159" s="31">
        <v>300</v>
      </c>
      <c r="N159" s="336">
        <v>0.5</v>
      </c>
      <c r="O159" s="336" t="s">
        <v>150</v>
      </c>
      <c r="P159" s="407"/>
    </row>
    <row r="160" spans="2:18" ht="13.5" thickBot="1" x14ac:dyDescent="0.25">
      <c r="B160" s="462"/>
      <c r="C160" s="351"/>
      <c r="D160" s="456"/>
      <c r="E160" s="19" t="s">
        <v>16</v>
      </c>
      <c r="F160" s="8"/>
      <c r="G160" s="61">
        <v>80</v>
      </c>
      <c r="H160" s="61">
        <v>80</v>
      </c>
      <c r="I160" s="61">
        <v>83</v>
      </c>
      <c r="J160" s="147">
        <v>83</v>
      </c>
      <c r="K160" s="147">
        <v>83</v>
      </c>
      <c r="L160" s="147"/>
      <c r="M160" s="9"/>
      <c r="N160" s="337"/>
      <c r="O160" s="337"/>
      <c r="P160" s="407"/>
    </row>
    <row r="161" spans="2:16" ht="13.5" thickBot="1" x14ac:dyDescent="0.25">
      <c r="B161" s="462"/>
      <c r="C161" s="351"/>
      <c r="D161" s="456"/>
      <c r="E161" s="346" t="s">
        <v>17</v>
      </c>
      <c r="F161" s="347"/>
      <c r="G161" s="347"/>
      <c r="H161" s="347"/>
      <c r="I161" s="347"/>
      <c r="J161" s="347"/>
      <c r="K161" s="347"/>
      <c r="L161" s="347"/>
      <c r="M161" s="349"/>
      <c r="N161" s="337"/>
      <c r="O161" s="337"/>
      <c r="P161" s="407"/>
    </row>
    <row r="162" spans="2:16" ht="24" customHeight="1" thickBot="1" x14ac:dyDescent="0.25">
      <c r="B162" s="462"/>
      <c r="C162" s="352"/>
      <c r="D162" s="457"/>
      <c r="E162" s="342" t="s">
        <v>151</v>
      </c>
      <c r="F162" s="343"/>
      <c r="G162" s="343"/>
      <c r="H162" s="343"/>
      <c r="I162" s="343"/>
      <c r="J162" s="343"/>
      <c r="K162" s="343"/>
      <c r="L162" s="343"/>
      <c r="M162" s="344"/>
      <c r="N162" s="338"/>
      <c r="O162" s="338"/>
      <c r="P162" s="407"/>
    </row>
    <row r="163" spans="2:16" ht="36.75" thickBot="1" x14ac:dyDescent="0.25">
      <c r="B163" s="462"/>
      <c r="C163" s="449" t="s">
        <v>36</v>
      </c>
      <c r="D163" s="121" t="s">
        <v>152</v>
      </c>
      <c r="E163" s="12"/>
      <c r="F163" s="13" t="s">
        <v>5</v>
      </c>
      <c r="G163" s="13" t="s">
        <v>6</v>
      </c>
      <c r="H163" s="13" t="s">
        <v>7</v>
      </c>
      <c r="I163" s="13" t="s">
        <v>8</v>
      </c>
      <c r="J163" s="13" t="s">
        <v>9</v>
      </c>
      <c r="K163" s="13" t="s">
        <v>10</v>
      </c>
      <c r="L163" s="13" t="s">
        <v>11</v>
      </c>
      <c r="M163" s="13" t="s">
        <v>12</v>
      </c>
      <c r="N163" s="113" t="s">
        <v>24</v>
      </c>
      <c r="O163" s="113" t="s">
        <v>25</v>
      </c>
      <c r="P163" s="407"/>
    </row>
    <row r="164" spans="2:16" ht="13.5" customHeight="1" thickBot="1" x14ac:dyDescent="0.25">
      <c r="B164" s="462"/>
      <c r="C164" s="450"/>
      <c r="D164" s="388" t="s">
        <v>153</v>
      </c>
      <c r="E164" s="5" t="s">
        <v>15</v>
      </c>
      <c r="F164" s="6">
        <v>0</v>
      </c>
      <c r="G164" s="106">
        <v>0.44</v>
      </c>
      <c r="H164" s="108">
        <v>0.44</v>
      </c>
      <c r="I164" s="43">
        <v>0.56000000000000005</v>
      </c>
      <c r="J164" s="45">
        <v>0.56000000000000005</v>
      </c>
      <c r="K164" s="316">
        <v>0.56000000000000005</v>
      </c>
      <c r="L164" s="316">
        <v>0.56000000000000005</v>
      </c>
      <c r="M164" s="45">
        <v>0.67</v>
      </c>
      <c r="N164" s="336">
        <v>0.2</v>
      </c>
      <c r="O164" s="243"/>
      <c r="P164" s="407"/>
    </row>
    <row r="165" spans="2:16" ht="13.5" customHeight="1" thickBot="1" x14ac:dyDescent="0.25">
      <c r="B165" s="462"/>
      <c r="C165" s="450"/>
      <c r="D165" s="389"/>
      <c r="E165" s="19" t="s">
        <v>16</v>
      </c>
      <c r="F165" s="8"/>
      <c r="G165" s="107">
        <v>0.44</v>
      </c>
      <c r="H165" s="48">
        <v>0.56000000000000005</v>
      </c>
      <c r="I165" s="127">
        <v>0.56000000000000005</v>
      </c>
      <c r="J165" s="132">
        <v>0.56000000000000005</v>
      </c>
      <c r="K165" s="132">
        <v>0.56000000000000005</v>
      </c>
      <c r="L165" s="132"/>
      <c r="M165" s="9"/>
      <c r="N165" s="337"/>
      <c r="O165" s="243" t="s">
        <v>56</v>
      </c>
      <c r="P165" s="407"/>
    </row>
    <row r="166" spans="2:16" ht="13.5" thickBot="1" x14ac:dyDescent="0.25">
      <c r="B166" s="462"/>
      <c r="C166" s="450"/>
      <c r="D166" s="389"/>
      <c r="E166" s="346" t="s">
        <v>17</v>
      </c>
      <c r="F166" s="347"/>
      <c r="G166" s="347"/>
      <c r="H166" s="347"/>
      <c r="I166" s="347"/>
      <c r="J166" s="347"/>
      <c r="K166" s="347"/>
      <c r="L166" s="347"/>
      <c r="M166" s="349"/>
      <c r="N166" s="337"/>
      <c r="O166" s="243"/>
      <c r="P166" s="407"/>
    </row>
    <row r="167" spans="2:16" ht="13.5" thickBot="1" x14ac:dyDescent="0.25">
      <c r="B167" s="462"/>
      <c r="C167" s="450"/>
      <c r="D167" s="390"/>
      <c r="E167" s="342"/>
      <c r="F167" s="343"/>
      <c r="G167" s="343"/>
      <c r="H167" s="343"/>
      <c r="I167" s="343"/>
      <c r="J167" s="343"/>
      <c r="K167" s="343"/>
      <c r="L167" s="343"/>
      <c r="M167" s="344"/>
      <c r="N167" s="338"/>
      <c r="O167" s="243"/>
      <c r="P167" s="407"/>
    </row>
    <row r="168" spans="2:16" ht="36.75" thickBot="1" x14ac:dyDescent="0.25">
      <c r="B168" s="462"/>
      <c r="C168" s="450"/>
      <c r="D168" s="121" t="s">
        <v>154</v>
      </c>
      <c r="E168" s="12"/>
      <c r="F168" s="37" t="s">
        <v>5</v>
      </c>
      <c r="G168" s="37" t="s">
        <v>6</v>
      </c>
      <c r="H168" s="37" t="s">
        <v>7</v>
      </c>
      <c r="I168" s="37" t="s">
        <v>8</v>
      </c>
      <c r="J168" s="13" t="s">
        <v>9</v>
      </c>
      <c r="K168" s="13" t="s">
        <v>10</v>
      </c>
      <c r="L168" s="13" t="s">
        <v>11</v>
      </c>
      <c r="M168" s="13" t="s">
        <v>12</v>
      </c>
      <c r="N168" s="113" t="s">
        <v>24</v>
      </c>
      <c r="O168" s="113" t="s">
        <v>25</v>
      </c>
      <c r="P168" s="407"/>
    </row>
    <row r="169" spans="2:16" ht="13.5" thickBot="1" x14ac:dyDescent="0.25">
      <c r="B169" s="462"/>
      <c r="C169" s="450"/>
      <c r="D169" s="388" t="s">
        <v>155</v>
      </c>
      <c r="E169" s="36" t="s">
        <v>15</v>
      </c>
      <c r="F169" s="79" t="s">
        <v>156</v>
      </c>
      <c r="G169" s="80">
        <v>0.1</v>
      </c>
      <c r="H169" s="100">
        <v>0.2</v>
      </c>
      <c r="I169" s="80">
        <v>0.3</v>
      </c>
      <c r="J169" s="100">
        <v>0.4</v>
      </c>
      <c r="K169" s="317">
        <v>0.45</v>
      </c>
      <c r="L169" s="317">
        <v>0.45</v>
      </c>
      <c r="M169" s="95">
        <v>0.5</v>
      </c>
      <c r="N169" s="336">
        <v>0.25</v>
      </c>
      <c r="O169" s="243"/>
      <c r="P169" s="407"/>
    </row>
    <row r="170" spans="2:16" ht="13.5" thickBot="1" x14ac:dyDescent="0.25">
      <c r="B170" s="462"/>
      <c r="C170" s="450"/>
      <c r="D170" s="389"/>
      <c r="E170" s="19" t="s">
        <v>16</v>
      </c>
      <c r="F170" s="78"/>
      <c r="G170" s="82">
        <v>0.1</v>
      </c>
      <c r="H170" s="81">
        <v>0.2</v>
      </c>
      <c r="I170" s="81">
        <f>H170+11%</f>
        <v>0.31</v>
      </c>
      <c r="J170" s="81">
        <f>8%+I170</f>
        <v>0.39</v>
      </c>
      <c r="K170" s="81">
        <v>0.43</v>
      </c>
      <c r="L170" s="81"/>
      <c r="M170" s="9"/>
      <c r="N170" s="337"/>
      <c r="O170" s="243" t="s">
        <v>56</v>
      </c>
      <c r="P170" s="407"/>
    </row>
    <row r="171" spans="2:16" ht="13.5" thickBot="1" x14ac:dyDescent="0.25">
      <c r="B171" s="462"/>
      <c r="C171" s="450"/>
      <c r="D171" s="389"/>
      <c r="E171" s="346" t="s">
        <v>17</v>
      </c>
      <c r="F171" s="347"/>
      <c r="G171" s="348"/>
      <c r="H171" s="348"/>
      <c r="I171" s="348"/>
      <c r="J171" s="348"/>
      <c r="K171" s="348"/>
      <c r="L171" s="348"/>
      <c r="M171" s="349"/>
      <c r="N171" s="337"/>
      <c r="O171" s="243"/>
      <c r="P171" s="407"/>
    </row>
    <row r="172" spans="2:16" ht="13.5" thickBot="1" x14ac:dyDescent="0.25">
      <c r="B172" s="462"/>
      <c r="C172" s="450"/>
      <c r="D172" s="390"/>
      <c r="E172" s="464" t="s">
        <v>157</v>
      </c>
      <c r="F172" s="465"/>
      <c r="G172" s="465"/>
      <c r="H172" s="465"/>
      <c r="I172" s="465"/>
      <c r="J172" s="465"/>
      <c r="K172" s="465"/>
      <c r="L172" s="465"/>
      <c r="M172" s="466"/>
      <c r="N172" s="338"/>
      <c r="O172" s="243"/>
      <c r="P172" s="407"/>
    </row>
    <row r="173" spans="2:16" s="185" customFormat="1" ht="36.75" thickBot="1" x14ac:dyDescent="0.25">
      <c r="B173" s="462"/>
      <c r="C173" s="450"/>
      <c r="D173" s="199" t="s">
        <v>158</v>
      </c>
      <c r="E173" s="183"/>
      <c r="F173" s="200" t="s">
        <v>5</v>
      </c>
      <c r="G173" s="200" t="s">
        <v>6</v>
      </c>
      <c r="H173" s="200" t="s">
        <v>7</v>
      </c>
      <c r="I173" s="200" t="s">
        <v>8</v>
      </c>
      <c r="J173" s="183" t="s">
        <v>9</v>
      </c>
      <c r="K173" s="183" t="s">
        <v>121</v>
      </c>
      <c r="L173" s="183" t="s">
        <v>11</v>
      </c>
      <c r="M173" s="183" t="s">
        <v>43</v>
      </c>
      <c r="N173" s="184" t="s">
        <v>24</v>
      </c>
      <c r="O173" s="184" t="s">
        <v>25</v>
      </c>
      <c r="P173" s="407"/>
    </row>
    <row r="174" spans="2:16" s="185" customFormat="1" ht="15.75" thickBot="1" x14ac:dyDescent="0.3">
      <c r="B174" s="462"/>
      <c r="C174" s="450"/>
      <c r="D174" s="443" t="s">
        <v>159</v>
      </c>
      <c r="E174" s="201" t="s">
        <v>15</v>
      </c>
      <c r="F174" s="202"/>
      <c r="G174" s="203"/>
      <c r="H174" s="204"/>
      <c r="I174" s="204"/>
      <c r="J174" s="205">
        <v>4000</v>
      </c>
      <c r="K174" s="286">
        <v>4000</v>
      </c>
      <c r="L174" s="287"/>
      <c r="M174" s="206"/>
      <c r="N174" s="438">
        <v>0.15</v>
      </c>
      <c r="O174" s="207"/>
      <c r="P174" s="407"/>
    </row>
    <row r="175" spans="2:16" s="185" customFormat="1" ht="13.5" thickBot="1" x14ac:dyDescent="0.25">
      <c r="B175" s="462"/>
      <c r="C175" s="450"/>
      <c r="D175" s="444"/>
      <c r="E175" s="186" t="s">
        <v>16</v>
      </c>
      <c r="F175" s="208"/>
      <c r="G175" s="209"/>
      <c r="H175" s="210"/>
      <c r="I175" s="211"/>
      <c r="J175" s="212">
        <v>2157</v>
      </c>
      <c r="K175" s="288">
        <v>3643</v>
      </c>
      <c r="L175" s="289"/>
      <c r="M175" s="213"/>
      <c r="N175" s="439"/>
      <c r="O175" s="214" t="s">
        <v>56</v>
      </c>
      <c r="P175" s="407"/>
    </row>
    <row r="176" spans="2:16" s="185" customFormat="1" ht="13.5" thickBot="1" x14ac:dyDescent="0.25">
      <c r="B176" s="462"/>
      <c r="C176" s="450"/>
      <c r="D176" s="444"/>
      <c r="E176" s="421" t="s">
        <v>17</v>
      </c>
      <c r="F176" s="422"/>
      <c r="G176" s="423"/>
      <c r="H176" s="423"/>
      <c r="I176" s="423"/>
      <c r="J176" s="423"/>
      <c r="K176" s="423"/>
      <c r="L176" s="423"/>
      <c r="M176" s="424"/>
      <c r="N176" s="439"/>
      <c r="O176" s="255"/>
      <c r="P176" s="407"/>
    </row>
    <row r="177" spans="2:16" s="185" customFormat="1" ht="13.5" thickBot="1" x14ac:dyDescent="0.25">
      <c r="B177" s="462"/>
      <c r="C177" s="450"/>
      <c r="D177" s="445"/>
      <c r="E177" s="425" t="s">
        <v>160</v>
      </c>
      <c r="F177" s="426"/>
      <c r="G177" s="426"/>
      <c r="H177" s="426"/>
      <c r="I177" s="426"/>
      <c r="J177" s="426"/>
      <c r="K177" s="426"/>
      <c r="L177" s="426"/>
      <c r="M177" s="426"/>
      <c r="N177" s="440"/>
      <c r="O177" s="255"/>
      <c r="P177" s="407"/>
    </row>
    <row r="178" spans="2:16" s="185" customFormat="1" ht="36.75" thickBot="1" x14ac:dyDescent="0.25">
      <c r="B178" s="462"/>
      <c r="C178" s="451" t="s">
        <v>41</v>
      </c>
      <c r="D178" s="199" t="s">
        <v>161</v>
      </c>
      <c r="E178" s="183"/>
      <c r="F178" s="200" t="s">
        <v>5</v>
      </c>
      <c r="G178" s="200" t="s">
        <v>6</v>
      </c>
      <c r="H178" s="200" t="s">
        <v>7</v>
      </c>
      <c r="I178" s="200" t="s">
        <v>8</v>
      </c>
      <c r="J178" s="183" t="s">
        <v>9</v>
      </c>
      <c r="K178" s="183" t="s">
        <v>121</v>
      </c>
      <c r="L178" s="183" t="s">
        <v>11</v>
      </c>
      <c r="M178" s="183" t="s">
        <v>43</v>
      </c>
      <c r="N178" s="215" t="s">
        <v>24</v>
      </c>
      <c r="O178" s="184" t="s">
        <v>25</v>
      </c>
      <c r="P178" s="407"/>
    </row>
    <row r="179" spans="2:16" s="185" customFormat="1" ht="13.5" thickBot="1" x14ac:dyDescent="0.25">
      <c r="B179" s="462"/>
      <c r="C179" s="452"/>
      <c r="D179" s="446" t="s">
        <v>162</v>
      </c>
      <c r="E179" s="201" t="s">
        <v>15</v>
      </c>
      <c r="F179" s="210"/>
      <c r="G179" s="210"/>
      <c r="H179" s="210"/>
      <c r="I179" s="210"/>
      <c r="J179" s="290">
        <v>30</v>
      </c>
      <c r="K179" s="286">
        <v>30</v>
      </c>
      <c r="L179" s="262"/>
      <c r="M179" s="216"/>
      <c r="N179" s="441">
        <v>1</v>
      </c>
      <c r="O179" s="207"/>
      <c r="P179" s="407"/>
    </row>
    <row r="180" spans="2:16" s="185" customFormat="1" ht="13.5" thickBot="1" x14ac:dyDescent="0.25">
      <c r="B180" s="462"/>
      <c r="C180" s="452"/>
      <c r="D180" s="447"/>
      <c r="E180" s="186" t="s">
        <v>16</v>
      </c>
      <c r="F180" s="217" t="s">
        <v>111</v>
      </c>
      <c r="G180" s="209"/>
      <c r="H180" s="187"/>
      <c r="I180" s="218"/>
      <c r="J180" s="251">
        <v>39</v>
      </c>
      <c r="K180" s="288">
        <v>39</v>
      </c>
      <c r="L180" s="289"/>
      <c r="N180" s="442"/>
      <c r="O180" s="214" t="s">
        <v>56</v>
      </c>
      <c r="P180" s="407"/>
    </row>
    <row r="181" spans="2:16" s="185" customFormat="1" ht="13.5" thickBot="1" x14ac:dyDescent="0.25">
      <c r="B181" s="462"/>
      <c r="C181" s="452"/>
      <c r="D181" s="447"/>
      <c r="E181" s="421" t="s">
        <v>17</v>
      </c>
      <c r="F181" s="422"/>
      <c r="G181" s="423"/>
      <c r="H181" s="423"/>
      <c r="I181" s="423"/>
      <c r="J181" s="423"/>
      <c r="K181" s="423"/>
      <c r="L181" s="423"/>
      <c r="M181" s="422"/>
      <c r="N181" s="442"/>
      <c r="O181" s="255"/>
      <c r="P181" s="407"/>
    </row>
    <row r="182" spans="2:16" s="185" customFormat="1" ht="13.5" customHeight="1" thickBot="1" x14ac:dyDescent="0.25">
      <c r="B182" s="462"/>
      <c r="C182" s="452"/>
      <c r="D182" s="448"/>
      <c r="E182" s="425" t="s">
        <v>112</v>
      </c>
      <c r="F182" s="426"/>
      <c r="G182" s="426"/>
      <c r="H182" s="426"/>
      <c r="I182" s="426"/>
      <c r="J182" s="426"/>
      <c r="K182" s="426"/>
      <c r="L182" s="426"/>
      <c r="M182" s="426"/>
      <c r="N182" s="442"/>
      <c r="O182" s="255"/>
      <c r="P182" s="407"/>
    </row>
    <row r="183" spans="2:16" ht="36.75" thickBot="1" x14ac:dyDescent="0.25">
      <c r="B183" s="462"/>
      <c r="C183" s="452"/>
      <c r="D183" s="21" t="s">
        <v>163</v>
      </c>
      <c r="E183" s="12"/>
      <c r="F183" s="37" t="s">
        <v>5</v>
      </c>
      <c r="G183" s="37" t="s">
        <v>6</v>
      </c>
      <c r="H183" s="37" t="s">
        <v>7</v>
      </c>
      <c r="I183" s="37" t="s">
        <v>8</v>
      </c>
      <c r="J183" s="13" t="s">
        <v>9</v>
      </c>
      <c r="K183" s="13" t="s">
        <v>10</v>
      </c>
      <c r="L183" s="37" t="s">
        <v>11</v>
      </c>
      <c r="M183" s="13" t="s">
        <v>12</v>
      </c>
      <c r="N183" s="152" t="s">
        <v>24</v>
      </c>
      <c r="O183" s="113" t="s">
        <v>25</v>
      </c>
      <c r="P183" s="407"/>
    </row>
    <row r="184" spans="2:16" ht="13.5" customHeight="1" thickBot="1" x14ac:dyDescent="0.25">
      <c r="B184" s="462"/>
      <c r="C184" s="452"/>
      <c r="D184" s="480" t="s">
        <v>164</v>
      </c>
      <c r="E184" s="5" t="s">
        <v>15</v>
      </c>
      <c r="F184" s="119">
        <v>0</v>
      </c>
      <c r="G184" s="119">
        <v>0</v>
      </c>
      <c r="H184" s="117">
        <v>1</v>
      </c>
      <c r="I184" s="117">
        <v>2</v>
      </c>
      <c r="J184" s="118">
        <v>3</v>
      </c>
      <c r="K184" s="318">
        <v>4</v>
      </c>
      <c r="L184" s="315">
        <v>4</v>
      </c>
      <c r="M184" s="320">
        <v>4</v>
      </c>
      <c r="N184" s="336">
        <v>1</v>
      </c>
      <c r="O184" s="243"/>
      <c r="P184" s="407"/>
    </row>
    <row r="185" spans="2:16" ht="13.5" thickBot="1" x14ac:dyDescent="0.25">
      <c r="B185" s="462"/>
      <c r="C185" s="452"/>
      <c r="D185" s="481"/>
      <c r="E185" s="19" t="s">
        <v>16</v>
      </c>
      <c r="F185" s="72" t="s">
        <v>111</v>
      </c>
      <c r="G185" s="72">
        <v>0</v>
      </c>
      <c r="H185" s="69">
        <v>1</v>
      </c>
      <c r="I185" s="69">
        <v>3</v>
      </c>
      <c r="J185" s="120">
        <v>3</v>
      </c>
      <c r="K185" s="319">
        <v>3</v>
      </c>
      <c r="L185" s="123"/>
      <c r="M185" s="259"/>
      <c r="N185" s="337"/>
      <c r="O185" s="243" t="s">
        <v>29</v>
      </c>
      <c r="P185" s="407"/>
    </row>
    <row r="186" spans="2:16" ht="13.5" thickBot="1" x14ac:dyDescent="0.25">
      <c r="B186" s="462"/>
      <c r="C186" s="452"/>
      <c r="D186" s="481"/>
      <c r="E186" s="346" t="s">
        <v>17</v>
      </c>
      <c r="F186" s="347"/>
      <c r="G186" s="347"/>
      <c r="H186" s="347"/>
      <c r="I186" s="347"/>
      <c r="J186" s="347"/>
      <c r="K186" s="348"/>
      <c r="L186" s="348"/>
      <c r="M186" s="349"/>
      <c r="N186" s="337"/>
      <c r="O186" s="243"/>
      <c r="P186" s="407"/>
    </row>
    <row r="187" spans="2:16" ht="13.5" thickBot="1" x14ac:dyDescent="0.25">
      <c r="B187" s="462"/>
      <c r="C187" s="452"/>
      <c r="D187" s="482"/>
      <c r="E187" s="342" t="s">
        <v>46</v>
      </c>
      <c r="F187" s="343"/>
      <c r="G187" s="343"/>
      <c r="H187" s="343"/>
      <c r="I187" s="343"/>
      <c r="J187" s="343"/>
      <c r="K187" s="343"/>
      <c r="L187" s="343"/>
      <c r="M187" s="344"/>
      <c r="N187" s="338"/>
      <c r="O187" s="243"/>
      <c r="P187" s="407"/>
    </row>
    <row r="188" spans="2:16" ht="36.75" thickBot="1" x14ac:dyDescent="0.25">
      <c r="B188" s="11" t="s">
        <v>136</v>
      </c>
      <c r="C188" s="452"/>
      <c r="D188" s="22" t="s">
        <v>165</v>
      </c>
      <c r="E188" s="3"/>
      <c r="F188" s="4" t="s">
        <v>5</v>
      </c>
      <c r="G188" s="83" t="s">
        <v>6</v>
      </c>
      <c r="H188" s="83" t="s">
        <v>7</v>
      </c>
      <c r="I188" s="83" t="s">
        <v>8</v>
      </c>
      <c r="J188" s="13" t="s">
        <v>9</v>
      </c>
      <c r="K188" s="13" t="s">
        <v>10</v>
      </c>
      <c r="L188" s="13" t="s">
        <v>11</v>
      </c>
      <c r="M188" s="13" t="s">
        <v>12</v>
      </c>
      <c r="N188" s="113" t="s">
        <v>24</v>
      </c>
      <c r="O188" s="113" t="s">
        <v>25</v>
      </c>
      <c r="P188" s="407"/>
    </row>
    <row r="189" spans="2:16" ht="13.5" thickBot="1" x14ac:dyDescent="0.25">
      <c r="B189" s="458">
        <v>0.45</v>
      </c>
      <c r="C189" s="452"/>
      <c r="D189" s="467" t="s">
        <v>166</v>
      </c>
      <c r="E189" s="20" t="s">
        <v>15</v>
      </c>
      <c r="F189" s="77">
        <v>0</v>
      </c>
      <c r="G189" s="71">
        <v>0</v>
      </c>
      <c r="H189" s="69">
        <v>500000</v>
      </c>
      <c r="I189" s="69">
        <v>850000</v>
      </c>
      <c r="J189" s="103">
        <v>1100000</v>
      </c>
      <c r="K189" s="267">
        <v>1250000</v>
      </c>
      <c r="L189" s="264">
        <v>1400000</v>
      </c>
      <c r="M189" s="265">
        <v>1500000</v>
      </c>
      <c r="N189" s="336">
        <v>1</v>
      </c>
      <c r="O189" s="243"/>
      <c r="P189" s="407"/>
    </row>
    <row r="190" spans="2:16" ht="13.5" thickBot="1" x14ac:dyDescent="0.25">
      <c r="B190" s="459"/>
      <c r="C190" s="452"/>
      <c r="D190" s="412"/>
      <c r="E190" s="5" t="s">
        <v>16</v>
      </c>
      <c r="F190" s="42" t="s">
        <v>111</v>
      </c>
      <c r="G190" s="71">
        <v>0</v>
      </c>
      <c r="H190" s="69">
        <v>710758</v>
      </c>
      <c r="I190" s="69">
        <f>H190+218765</f>
        <v>929523</v>
      </c>
      <c r="J190" s="151">
        <v>3093498</v>
      </c>
      <c r="K190" s="151">
        <v>3093498</v>
      </c>
      <c r="L190" s="151"/>
      <c r="M190" s="9"/>
      <c r="N190" s="337"/>
      <c r="O190" s="243" t="s">
        <v>56</v>
      </c>
      <c r="P190" s="354"/>
    </row>
    <row r="191" spans="2:16" ht="13.5" thickBot="1" x14ac:dyDescent="0.25">
      <c r="B191" s="459"/>
      <c r="C191" s="452"/>
      <c r="D191" s="412"/>
      <c r="E191" s="346" t="s">
        <v>17</v>
      </c>
      <c r="F191" s="347"/>
      <c r="G191" s="347"/>
      <c r="H191" s="347"/>
      <c r="I191" s="347"/>
      <c r="J191" s="347"/>
      <c r="K191" s="347"/>
      <c r="L191" s="347"/>
      <c r="M191" s="349"/>
      <c r="N191" s="337"/>
      <c r="O191" s="154"/>
      <c r="P191" s="18" t="s">
        <v>57</v>
      </c>
    </row>
    <row r="192" spans="2:16" ht="13.5" thickBot="1" x14ac:dyDescent="0.25">
      <c r="B192" s="460"/>
      <c r="C192" s="453"/>
      <c r="D192" s="468"/>
      <c r="E192" s="342" t="s">
        <v>112</v>
      </c>
      <c r="F192" s="343"/>
      <c r="G192" s="343"/>
      <c r="H192" s="343"/>
      <c r="I192" s="343"/>
      <c r="J192" s="343"/>
      <c r="K192" s="343"/>
      <c r="L192" s="343"/>
      <c r="M192" s="344"/>
      <c r="N192" s="338"/>
      <c r="O192" s="73"/>
      <c r="P192" s="6" t="s">
        <v>59</v>
      </c>
    </row>
    <row r="194" spans="2:16" ht="13.5" thickBot="1" x14ac:dyDescent="0.25"/>
    <row r="195" spans="2:16" ht="36.75" thickBot="1" x14ac:dyDescent="0.25">
      <c r="B195" s="11" t="s">
        <v>167</v>
      </c>
      <c r="C195" s="345" t="s">
        <v>53</v>
      </c>
      <c r="D195" s="121" t="s">
        <v>168</v>
      </c>
      <c r="E195" s="105"/>
      <c r="F195" s="13" t="s">
        <v>5</v>
      </c>
      <c r="G195" s="83" t="s">
        <v>6</v>
      </c>
      <c r="H195" s="83" t="s">
        <v>7</v>
      </c>
      <c r="I195" s="83" t="s">
        <v>8</v>
      </c>
      <c r="J195" s="13" t="s">
        <v>9</v>
      </c>
      <c r="K195" s="13" t="s">
        <v>10</v>
      </c>
      <c r="L195" s="13" t="s">
        <v>11</v>
      </c>
      <c r="M195" s="13" t="s">
        <v>12</v>
      </c>
      <c r="N195" s="113" t="s">
        <v>24</v>
      </c>
      <c r="O195" s="113" t="s">
        <v>25</v>
      </c>
      <c r="P195" s="14" t="s">
        <v>62</v>
      </c>
    </row>
    <row r="196" spans="2:16" ht="13.5" customHeight="1" thickBot="1" x14ac:dyDescent="0.25">
      <c r="B196" s="461" t="s">
        <v>169</v>
      </c>
      <c r="C196" s="345"/>
      <c r="D196" s="388" t="s">
        <v>170</v>
      </c>
      <c r="E196" s="5" t="s">
        <v>15</v>
      </c>
      <c r="F196" s="6">
        <v>0</v>
      </c>
      <c r="G196" s="99"/>
      <c r="H196" s="99">
        <v>2</v>
      </c>
      <c r="I196" s="99">
        <v>2</v>
      </c>
      <c r="J196" s="99">
        <v>5</v>
      </c>
      <c r="K196" s="268">
        <v>6</v>
      </c>
      <c r="L196" s="268">
        <v>7</v>
      </c>
      <c r="M196" s="99">
        <v>8</v>
      </c>
      <c r="N196" s="336" t="s">
        <v>171</v>
      </c>
      <c r="O196" s="336" t="s">
        <v>172</v>
      </c>
      <c r="P196" s="353"/>
    </row>
    <row r="197" spans="2:16" ht="12.95" customHeight="1" thickBot="1" x14ac:dyDescent="0.25">
      <c r="B197" s="462"/>
      <c r="C197" s="345"/>
      <c r="D197" s="389"/>
      <c r="E197" s="7" t="s">
        <v>16</v>
      </c>
      <c r="F197" s="8"/>
      <c r="G197" s="102"/>
      <c r="H197" s="102">
        <v>2</v>
      </c>
      <c r="I197" s="102">
        <v>2</v>
      </c>
      <c r="J197" s="102">
        <v>4</v>
      </c>
      <c r="K197" s="102">
        <v>6</v>
      </c>
      <c r="L197" s="102"/>
      <c r="M197" s="102"/>
      <c r="N197" s="337"/>
      <c r="O197" s="337"/>
      <c r="P197" s="407"/>
    </row>
    <row r="198" spans="2:16" ht="13.5" thickBot="1" x14ac:dyDescent="0.25">
      <c r="B198" s="462"/>
      <c r="C198" s="345"/>
      <c r="D198" s="389"/>
      <c r="E198" s="346" t="s">
        <v>17</v>
      </c>
      <c r="F198" s="347"/>
      <c r="G198" s="347"/>
      <c r="H198" s="347"/>
      <c r="I198" s="347"/>
      <c r="J198" s="347"/>
      <c r="K198" s="347"/>
      <c r="L198" s="347"/>
      <c r="M198" s="349"/>
      <c r="N198" s="337"/>
      <c r="O198" s="337"/>
      <c r="P198" s="407"/>
    </row>
    <row r="199" spans="2:16" ht="13.5" thickBot="1" x14ac:dyDescent="0.25">
      <c r="B199" s="462"/>
      <c r="C199" s="345"/>
      <c r="D199" s="390"/>
      <c r="E199" s="342" t="s">
        <v>173</v>
      </c>
      <c r="F199" s="343"/>
      <c r="G199" s="343"/>
      <c r="H199" s="343"/>
      <c r="I199" s="343"/>
      <c r="J199" s="343"/>
      <c r="K199" s="343"/>
      <c r="L199" s="343"/>
      <c r="M199" s="344"/>
      <c r="N199" s="338"/>
      <c r="O199" s="338"/>
      <c r="P199" s="407"/>
    </row>
    <row r="200" spans="2:16" ht="36.75" thickBot="1" x14ac:dyDescent="0.25">
      <c r="B200" s="462"/>
      <c r="C200" s="345"/>
      <c r="D200" s="122" t="s">
        <v>174</v>
      </c>
      <c r="E200" s="3"/>
      <c r="F200" s="4" t="s">
        <v>5</v>
      </c>
      <c r="G200" s="83" t="s">
        <v>6</v>
      </c>
      <c r="H200" s="83" t="s">
        <v>7</v>
      </c>
      <c r="I200" s="83" t="s">
        <v>8</v>
      </c>
      <c r="J200" s="13" t="s">
        <v>9</v>
      </c>
      <c r="K200" s="13" t="s">
        <v>10</v>
      </c>
      <c r="L200" s="13" t="s">
        <v>11</v>
      </c>
      <c r="M200" s="13" t="s">
        <v>12</v>
      </c>
      <c r="N200" s="113" t="s">
        <v>24</v>
      </c>
      <c r="O200" s="113" t="s">
        <v>25</v>
      </c>
      <c r="P200" s="407"/>
    </row>
    <row r="201" spans="2:16" ht="13.5" thickBot="1" x14ac:dyDescent="0.25">
      <c r="B201" s="462"/>
      <c r="C201" s="345"/>
      <c r="D201" s="388" t="s">
        <v>175</v>
      </c>
      <c r="E201" s="16" t="s">
        <v>15</v>
      </c>
      <c r="F201" s="6">
        <v>0</v>
      </c>
      <c r="G201" s="6">
        <v>0</v>
      </c>
      <c r="H201" s="6">
        <v>0</v>
      </c>
      <c r="I201" s="6">
        <v>5</v>
      </c>
      <c r="J201" s="6">
        <v>5</v>
      </c>
      <c r="K201" s="268">
        <v>8</v>
      </c>
      <c r="L201" s="268">
        <v>11</v>
      </c>
      <c r="M201" s="6">
        <v>15</v>
      </c>
      <c r="N201" s="336">
        <v>0.25</v>
      </c>
      <c r="O201" s="243"/>
      <c r="P201" s="407"/>
    </row>
    <row r="202" spans="2:16" ht="13.5" thickBot="1" x14ac:dyDescent="0.25">
      <c r="B202" s="462"/>
      <c r="C202" s="345"/>
      <c r="D202" s="389"/>
      <c r="E202" s="5" t="s">
        <v>16</v>
      </c>
      <c r="F202" s="17"/>
      <c r="G202" s="9"/>
      <c r="H202" s="9">
        <v>5</v>
      </c>
      <c r="I202" s="9">
        <v>7</v>
      </c>
      <c r="J202" s="9">
        <v>9</v>
      </c>
      <c r="K202" s="9">
        <v>10</v>
      </c>
      <c r="L202" s="9"/>
      <c r="M202" s="9"/>
      <c r="N202" s="337"/>
      <c r="O202" s="243" t="s">
        <v>56</v>
      </c>
      <c r="P202" s="407"/>
    </row>
    <row r="203" spans="2:16" ht="13.5" thickBot="1" x14ac:dyDescent="0.25">
      <c r="B203" s="462"/>
      <c r="C203" s="345"/>
      <c r="D203" s="389"/>
      <c r="E203" s="339" t="s">
        <v>17</v>
      </c>
      <c r="F203" s="340"/>
      <c r="G203" s="340"/>
      <c r="H203" s="340"/>
      <c r="I203" s="340"/>
      <c r="J203" s="340"/>
      <c r="K203" s="340"/>
      <c r="L203" s="340"/>
      <c r="M203" s="341"/>
      <c r="N203" s="337"/>
      <c r="O203" s="243"/>
      <c r="P203" s="407"/>
    </row>
    <row r="204" spans="2:16" ht="13.5" thickBot="1" x14ac:dyDescent="0.25">
      <c r="B204" s="463"/>
      <c r="C204" s="345"/>
      <c r="D204" s="390"/>
      <c r="E204" s="342" t="s">
        <v>58</v>
      </c>
      <c r="F204" s="343"/>
      <c r="G204" s="343"/>
      <c r="H204" s="343"/>
      <c r="I204" s="343"/>
      <c r="J204" s="343"/>
      <c r="K204" s="343"/>
      <c r="L204" s="343"/>
      <c r="M204" s="344"/>
      <c r="N204" s="338"/>
      <c r="O204" s="243"/>
      <c r="P204" s="407"/>
    </row>
    <row r="205" spans="2:16" ht="36.75" thickBot="1" x14ac:dyDescent="0.25">
      <c r="B205" s="2" t="s">
        <v>136</v>
      </c>
      <c r="C205" s="345"/>
      <c r="D205" s="168" t="s">
        <v>176</v>
      </c>
      <c r="E205" s="156"/>
      <c r="F205" s="156" t="s">
        <v>5</v>
      </c>
      <c r="G205" s="180" t="s">
        <v>6</v>
      </c>
      <c r="H205" s="180" t="s">
        <v>7</v>
      </c>
      <c r="I205" s="180" t="s">
        <v>8</v>
      </c>
      <c r="J205" s="157" t="s">
        <v>9</v>
      </c>
      <c r="K205" s="157" t="s">
        <v>10</v>
      </c>
      <c r="L205" s="157"/>
      <c r="M205" s="157" t="s">
        <v>43</v>
      </c>
      <c r="N205" s="160" t="s">
        <v>24</v>
      </c>
      <c r="O205" s="160" t="s">
        <v>25</v>
      </c>
      <c r="P205" s="407"/>
    </row>
    <row r="206" spans="2:16" ht="13.5" thickBot="1" x14ac:dyDescent="0.25">
      <c r="B206" s="458">
        <v>0.05</v>
      </c>
      <c r="C206" s="345"/>
      <c r="D206" s="382" t="s">
        <v>177</v>
      </c>
      <c r="E206" s="253" t="s">
        <v>15</v>
      </c>
      <c r="F206" s="161">
        <v>0</v>
      </c>
      <c r="G206" s="161">
        <v>0</v>
      </c>
      <c r="H206" s="161">
        <v>1</v>
      </c>
      <c r="I206" s="161">
        <v>2</v>
      </c>
      <c r="J206" s="161">
        <v>2</v>
      </c>
      <c r="K206" s="161"/>
      <c r="L206" s="161"/>
      <c r="M206" s="161">
        <v>5</v>
      </c>
      <c r="N206" s="358">
        <v>1</v>
      </c>
      <c r="O206" s="249"/>
      <c r="P206" s="407"/>
    </row>
    <row r="207" spans="2:16" ht="13.5" thickBot="1" x14ac:dyDescent="0.25">
      <c r="B207" s="459"/>
      <c r="C207" s="345"/>
      <c r="D207" s="383"/>
      <c r="E207" s="164" t="s">
        <v>16</v>
      </c>
      <c r="F207" s="162"/>
      <c r="G207" s="165"/>
      <c r="H207" s="165">
        <v>1</v>
      </c>
      <c r="I207" s="165">
        <v>2</v>
      </c>
      <c r="J207" s="165">
        <v>2</v>
      </c>
      <c r="K207" s="165"/>
      <c r="L207" s="165"/>
      <c r="M207" s="165"/>
      <c r="N207" s="359"/>
      <c r="O207" s="249" t="s">
        <v>56</v>
      </c>
      <c r="P207" s="354"/>
    </row>
    <row r="208" spans="2:16" ht="13.5" thickBot="1" x14ac:dyDescent="0.25">
      <c r="B208" s="459"/>
      <c r="C208" s="345"/>
      <c r="D208" s="383"/>
      <c r="E208" s="385" t="s">
        <v>17</v>
      </c>
      <c r="F208" s="386"/>
      <c r="G208" s="386"/>
      <c r="H208" s="386"/>
      <c r="I208" s="386"/>
      <c r="J208" s="386"/>
      <c r="K208" s="386"/>
      <c r="L208" s="386"/>
      <c r="M208" s="387"/>
      <c r="N208" s="359"/>
      <c r="O208" s="252"/>
      <c r="P208" s="18" t="s">
        <v>57</v>
      </c>
    </row>
    <row r="209" spans="2:16" ht="14.45" customHeight="1" thickBot="1" x14ac:dyDescent="0.25">
      <c r="B209" s="460"/>
      <c r="C209" s="345"/>
      <c r="D209" s="384"/>
      <c r="E209" s="166"/>
      <c r="F209" s="478" t="s">
        <v>178</v>
      </c>
      <c r="G209" s="478"/>
      <c r="H209" s="478"/>
      <c r="I209" s="478"/>
      <c r="J209" s="478"/>
      <c r="K209" s="478"/>
      <c r="L209" s="478"/>
      <c r="M209" s="479"/>
      <c r="N209" s="360"/>
      <c r="O209" s="181"/>
      <c r="P209" s="6" t="s">
        <v>179</v>
      </c>
    </row>
    <row r="210" spans="2:16" ht="36.75" thickBot="1" x14ac:dyDescent="0.25">
      <c r="B210" s="2" t="s">
        <v>136</v>
      </c>
      <c r="C210" s="345"/>
      <c r="D210" s="122" t="s">
        <v>176</v>
      </c>
      <c r="E210" s="3"/>
      <c r="F210" s="4" t="s">
        <v>5</v>
      </c>
      <c r="G210" s="83" t="s">
        <v>6</v>
      </c>
      <c r="H210" s="83" t="s">
        <v>7</v>
      </c>
      <c r="I210" s="83" t="s">
        <v>8</v>
      </c>
      <c r="J210" s="13" t="s">
        <v>9</v>
      </c>
      <c r="K210" s="13" t="s">
        <v>10</v>
      </c>
      <c r="L210" s="13" t="s">
        <v>11</v>
      </c>
      <c r="M210" s="13" t="s">
        <v>12</v>
      </c>
      <c r="N210" s="113" t="s">
        <v>24</v>
      </c>
      <c r="O210" s="113" t="s">
        <v>25</v>
      </c>
      <c r="P210" s="197"/>
    </row>
    <row r="211" spans="2:16" ht="13.5" thickBot="1" x14ac:dyDescent="0.25">
      <c r="B211" s="256">
        <v>0.05</v>
      </c>
      <c r="C211" s="345"/>
      <c r="D211" s="333" t="s">
        <v>201</v>
      </c>
      <c r="E211" s="16" t="s">
        <v>15</v>
      </c>
      <c r="F211" s="6">
        <v>0</v>
      </c>
      <c r="G211" s="198"/>
      <c r="H211" s="198"/>
      <c r="I211" s="198"/>
      <c r="J211" s="198"/>
      <c r="K211" s="268"/>
      <c r="L211" s="268"/>
      <c r="M211" s="268">
        <v>1</v>
      </c>
      <c r="N211" s="336"/>
      <c r="O211" s="243"/>
      <c r="P211" s="197"/>
    </row>
    <row r="212" spans="2:16" ht="13.5" thickBot="1" x14ac:dyDescent="0.25">
      <c r="B212" s="257"/>
      <c r="C212" s="345"/>
      <c r="D212" s="334"/>
      <c r="E212" s="5" t="s">
        <v>16</v>
      </c>
      <c r="F212" s="17"/>
      <c r="G212" s="196"/>
      <c r="H212" s="196"/>
      <c r="I212" s="196"/>
      <c r="J212" s="196"/>
      <c r="K212" s="9"/>
      <c r="L212" s="9"/>
      <c r="M212" s="9"/>
      <c r="N212" s="337"/>
      <c r="O212" s="243"/>
      <c r="P212" s="197"/>
    </row>
    <row r="213" spans="2:16" ht="13.5" thickBot="1" x14ac:dyDescent="0.25">
      <c r="B213" s="257"/>
      <c r="C213" s="345"/>
      <c r="D213" s="334"/>
      <c r="E213" s="339" t="s">
        <v>17</v>
      </c>
      <c r="F213" s="340"/>
      <c r="G213" s="340"/>
      <c r="H213" s="340"/>
      <c r="I213" s="340"/>
      <c r="J213" s="340"/>
      <c r="K213" s="340"/>
      <c r="L213" s="340"/>
      <c r="M213" s="341"/>
      <c r="N213" s="337"/>
      <c r="O213" s="243"/>
      <c r="P213" s="18" t="s">
        <v>57</v>
      </c>
    </row>
    <row r="214" spans="2:16" ht="13.5" thickBot="1" x14ac:dyDescent="0.25">
      <c r="B214" s="258"/>
      <c r="C214" s="345"/>
      <c r="D214" s="335"/>
      <c r="E214" s="342"/>
      <c r="F214" s="343" t="s">
        <v>178</v>
      </c>
      <c r="G214" s="343"/>
      <c r="H214" s="343"/>
      <c r="I214" s="343"/>
      <c r="J214" s="343"/>
      <c r="K214" s="343"/>
      <c r="L214" s="343"/>
      <c r="M214" s="344"/>
      <c r="N214" s="338"/>
      <c r="O214" s="243"/>
      <c r="P214" s="6" t="s">
        <v>179</v>
      </c>
    </row>
    <row r="215" spans="2:16" x14ac:dyDescent="0.2">
      <c r="B215" s="10"/>
      <c r="D215" s="24"/>
      <c r="E215" s="10"/>
      <c r="F215" s="10"/>
      <c r="G215" s="10"/>
      <c r="H215" s="10"/>
      <c r="I215" s="10"/>
      <c r="J215" s="10"/>
      <c r="K215" s="10"/>
      <c r="L215" s="10"/>
      <c r="M215" s="10"/>
      <c r="N215" s="112"/>
      <c r="O215" s="112"/>
      <c r="P215" s="10"/>
    </row>
    <row r="216" spans="2:16" x14ac:dyDescent="0.2">
      <c r="B216" s="10"/>
      <c r="D216" s="24"/>
      <c r="E216" s="10"/>
      <c r="F216" s="10"/>
      <c r="G216" s="10"/>
      <c r="H216" s="10"/>
      <c r="I216" s="10"/>
      <c r="J216" s="10"/>
      <c r="K216" s="10"/>
      <c r="L216" s="10"/>
      <c r="M216" s="10"/>
      <c r="N216" s="112"/>
      <c r="O216" s="112"/>
      <c r="P216" s="10"/>
    </row>
    <row r="217" spans="2:16" x14ac:dyDescent="0.2">
      <c r="D217" s="131" t="s">
        <v>180</v>
      </c>
      <c r="L217" s="293"/>
    </row>
    <row r="218" spans="2:16" x14ac:dyDescent="0.2">
      <c r="D218" s="131" t="s">
        <v>181</v>
      </c>
    </row>
    <row r="219" spans="2:16" x14ac:dyDescent="0.2">
      <c r="D219" s="23" t="s">
        <v>182</v>
      </c>
    </row>
  </sheetData>
  <mergeCells count="208">
    <mergeCell ref="O72:O75"/>
    <mergeCell ref="O67:O70"/>
    <mergeCell ref="O154:O157"/>
    <mergeCell ref="O159:O162"/>
    <mergeCell ref="O196:O199"/>
    <mergeCell ref="B7:B15"/>
    <mergeCell ref="D7:D10"/>
    <mergeCell ref="D12:D15"/>
    <mergeCell ref="B19:B53"/>
    <mergeCell ref="D57:D60"/>
    <mergeCell ref="D35:D38"/>
    <mergeCell ref="D50:D53"/>
    <mergeCell ref="B57:B140"/>
    <mergeCell ref="D30:D33"/>
    <mergeCell ref="D137:D140"/>
    <mergeCell ref="C18:C23"/>
    <mergeCell ref="C29:C33"/>
    <mergeCell ref="C34:C38"/>
    <mergeCell ref="C44:C48"/>
    <mergeCell ref="C49:C53"/>
    <mergeCell ref="D82:D85"/>
    <mergeCell ref="C24:C28"/>
    <mergeCell ref="C56:C80"/>
    <mergeCell ref="C106:C135"/>
    <mergeCell ref="D107:D110"/>
    <mergeCell ref="C81:C105"/>
    <mergeCell ref="D5:P5"/>
    <mergeCell ref="F9:M9"/>
    <mergeCell ref="F10:M10"/>
    <mergeCell ref="F14:M14"/>
    <mergeCell ref="F15:M15"/>
    <mergeCell ref="E9:E10"/>
    <mergeCell ref="E14:E15"/>
    <mergeCell ref="F21:M21"/>
    <mergeCell ref="E21:E23"/>
    <mergeCell ref="D19:D23"/>
    <mergeCell ref="F23:M23"/>
    <mergeCell ref="P19:P51"/>
    <mergeCell ref="E37:E38"/>
    <mergeCell ref="F37:M37"/>
    <mergeCell ref="D25:D28"/>
    <mergeCell ref="E27:E28"/>
    <mergeCell ref="O19:O22"/>
    <mergeCell ref="O25:O28"/>
    <mergeCell ref="F52:M52"/>
    <mergeCell ref="E59:M59"/>
    <mergeCell ref="O77:O80"/>
    <mergeCell ref="B206:B209"/>
    <mergeCell ref="D206:D209"/>
    <mergeCell ref="B196:B204"/>
    <mergeCell ref="D196:D199"/>
    <mergeCell ref="B154:B187"/>
    <mergeCell ref="E172:M172"/>
    <mergeCell ref="D122:D125"/>
    <mergeCell ref="B189:B192"/>
    <mergeCell ref="D189:D192"/>
    <mergeCell ref="C136:C140"/>
    <mergeCell ref="E145:M145"/>
    <mergeCell ref="E149:M149"/>
    <mergeCell ref="E150:M150"/>
    <mergeCell ref="E192:M192"/>
    <mergeCell ref="E191:M191"/>
    <mergeCell ref="E125:M125"/>
    <mergeCell ref="B142:B150"/>
    <mergeCell ref="C141:C150"/>
    <mergeCell ref="E208:M208"/>
    <mergeCell ref="E204:M204"/>
    <mergeCell ref="F209:M209"/>
    <mergeCell ref="D184:D187"/>
    <mergeCell ref="E186:M186"/>
    <mergeCell ref="E187:M187"/>
    <mergeCell ref="E157:M157"/>
    <mergeCell ref="E171:M171"/>
    <mergeCell ref="D174:D177"/>
    <mergeCell ref="D179:D182"/>
    <mergeCell ref="C163:C177"/>
    <mergeCell ref="C178:C192"/>
    <mergeCell ref="D169:D172"/>
    <mergeCell ref="C153:C162"/>
    <mergeCell ref="D154:D157"/>
    <mergeCell ref="D159:D162"/>
    <mergeCell ref="E156:M156"/>
    <mergeCell ref="D164:D167"/>
    <mergeCell ref="E166:M166"/>
    <mergeCell ref="E167:M167"/>
    <mergeCell ref="P145:P150"/>
    <mergeCell ref="E115:M115"/>
    <mergeCell ref="E176:M176"/>
    <mergeCell ref="E177:M177"/>
    <mergeCell ref="E181:M181"/>
    <mergeCell ref="E182:M182"/>
    <mergeCell ref="E134:M134"/>
    <mergeCell ref="E130:M130"/>
    <mergeCell ref="E135:M135"/>
    <mergeCell ref="N117:N120"/>
    <mergeCell ref="N122:N125"/>
    <mergeCell ref="N127:N130"/>
    <mergeCell ref="N132:N135"/>
    <mergeCell ref="N137:N140"/>
    <mergeCell ref="N142:N145"/>
    <mergeCell ref="N147:N150"/>
    <mergeCell ref="N154:N157"/>
    <mergeCell ref="N159:N162"/>
    <mergeCell ref="N164:N167"/>
    <mergeCell ref="N169:N172"/>
    <mergeCell ref="N174:N177"/>
    <mergeCell ref="N179:N182"/>
    <mergeCell ref="E161:M161"/>
    <mergeCell ref="E162:M162"/>
    <mergeCell ref="P196:P207"/>
    <mergeCell ref="E198:M198"/>
    <mergeCell ref="E199:M199"/>
    <mergeCell ref="D201:D204"/>
    <mergeCell ref="E203:M203"/>
    <mergeCell ref="E144:M144"/>
    <mergeCell ref="D117:D120"/>
    <mergeCell ref="D147:D150"/>
    <mergeCell ref="E119:M119"/>
    <mergeCell ref="E120:M120"/>
    <mergeCell ref="P57:P143"/>
    <mergeCell ref="E140:M140"/>
    <mergeCell ref="E94:M94"/>
    <mergeCell ref="E95:M95"/>
    <mergeCell ref="D97:D100"/>
    <mergeCell ref="E114:M114"/>
    <mergeCell ref="E139:M139"/>
    <mergeCell ref="D62:D65"/>
    <mergeCell ref="E64:M64"/>
    <mergeCell ref="E65:M65"/>
    <mergeCell ref="P154:P190"/>
    <mergeCell ref="E60:M60"/>
    <mergeCell ref="E70:M70"/>
    <mergeCell ref="E74:M74"/>
    <mergeCell ref="Q6:T6"/>
    <mergeCell ref="E75:M75"/>
    <mergeCell ref="E80:M80"/>
    <mergeCell ref="E32:E33"/>
    <mergeCell ref="F32:M32"/>
    <mergeCell ref="D72:D75"/>
    <mergeCell ref="D67:D70"/>
    <mergeCell ref="D87:D90"/>
    <mergeCell ref="E84:M84"/>
    <mergeCell ref="E85:M85"/>
    <mergeCell ref="E89:M89"/>
    <mergeCell ref="E90:M90"/>
    <mergeCell ref="D45:D48"/>
    <mergeCell ref="E47:E48"/>
    <mergeCell ref="F47:M47"/>
    <mergeCell ref="Q57:R57"/>
    <mergeCell ref="E69:M69"/>
    <mergeCell ref="F33:M33"/>
    <mergeCell ref="N6:P15"/>
    <mergeCell ref="E52:E53"/>
    <mergeCell ref="F27:M27"/>
    <mergeCell ref="F28:M28"/>
    <mergeCell ref="F38:M38"/>
    <mergeCell ref="F48:M48"/>
    <mergeCell ref="F53:M53"/>
    <mergeCell ref="E104:M104"/>
    <mergeCell ref="E105:M105"/>
    <mergeCell ref="E99:M99"/>
    <mergeCell ref="E100:M100"/>
    <mergeCell ref="D142:D145"/>
    <mergeCell ref="E109:M109"/>
    <mergeCell ref="D132:D135"/>
    <mergeCell ref="E129:M129"/>
    <mergeCell ref="D112:D115"/>
    <mergeCell ref="E79:M79"/>
    <mergeCell ref="E124:M124"/>
    <mergeCell ref="E110:M110"/>
    <mergeCell ref="D102:D105"/>
    <mergeCell ref="D92:D95"/>
    <mergeCell ref="D77:D80"/>
    <mergeCell ref="D127:D130"/>
    <mergeCell ref="N112:N115"/>
    <mergeCell ref="N19:N22"/>
    <mergeCell ref="N25:N28"/>
    <mergeCell ref="N30:N33"/>
    <mergeCell ref="N35:N38"/>
    <mergeCell ref="N45:N48"/>
    <mergeCell ref="N50:N53"/>
    <mergeCell ref="N57:N60"/>
    <mergeCell ref="N62:N65"/>
    <mergeCell ref="N67:N70"/>
    <mergeCell ref="D211:D214"/>
    <mergeCell ref="N211:N214"/>
    <mergeCell ref="E213:M213"/>
    <mergeCell ref="E214:M214"/>
    <mergeCell ref="C195:C214"/>
    <mergeCell ref="F42:M42"/>
    <mergeCell ref="C39:C43"/>
    <mergeCell ref="D40:D43"/>
    <mergeCell ref="N40:N43"/>
    <mergeCell ref="E42:E43"/>
    <mergeCell ref="F43:M43"/>
    <mergeCell ref="N184:N187"/>
    <mergeCell ref="N189:N192"/>
    <mergeCell ref="N196:N199"/>
    <mergeCell ref="N201:N204"/>
    <mergeCell ref="N206:N209"/>
    <mergeCell ref="N72:N75"/>
    <mergeCell ref="N77:N80"/>
    <mergeCell ref="N82:N85"/>
    <mergeCell ref="N87:N90"/>
    <mergeCell ref="N92:N95"/>
    <mergeCell ref="N97:N100"/>
    <mergeCell ref="N102:N105"/>
    <mergeCell ref="N107:N110"/>
  </mergeCells>
  <phoneticPr fontId="0" type="noConversion"/>
  <pageMargins left="0.75" right="0.75" top="1" bottom="1" header="0.5" footer="0.5"/>
  <pageSetup paperSize="9" scale="49" orientation="landscape" r:id="rId1"/>
  <headerFooter alignWithMargins="0">
    <oddFooter>&amp;LUpdated January 2011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05679-962F-4EBF-9C8F-BF7FA15B86EC}">
  <dimension ref="A1:E12"/>
  <sheetViews>
    <sheetView workbookViewId="0">
      <selection activeCell="H11" sqref="H11"/>
    </sheetView>
  </sheetViews>
  <sheetFormatPr defaultColWidth="8.7109375" defaultRowHeight="12.75" x14ac:dyDescent="0.2"/>
  <cols>
    <col min="1" max="1" width="5.28515625" style="296" customWidth="1"/>
    <col min="2" max="2" width="23.42578125" style="296" customWidth="1"/>
    <col min="3" max="3" width="63.7109375" style="295" customWidth="1"/>
    <col min="4" max="5" width="16.7109375" style="294" customWidth="1"/>
    <col min="6" max="16384" width="8.7109375" style="294"/>
  </cols>
  <sheetData>
    <row r="1" spans="1:5" ht="25.5" customHeight="1" x14ac:dyDescent="0.2">
      <c r="A1" s="505" t="s">
        <v>193</v>
      </c>
      <c r="B1" s="505"/>
      <c r="C1" s="505"/>
      <c r="D1" s="505"/>
      <c r="E1" s="505"/>
    </row>
    <row r="3" spans="1:5" x14ac:dyDescent="0.2">
      <c r="A3" s="303" t="s">
        <v>192</v>
      </c>
      <c r="B3" s="303" t="s">
        <v>191</v>
      </c>
      <c r="C3" s="304" t="s">
        <v>190</v>
      </c>
      <c r="D3" s="303" t="s">
        <v>189</v>
      </c>
      <c r="E3" s="303" t="s">
        <v>188</v>
      </c>
    </row>
    <row r="4" spans="1:5" s="299" customFormat="1" ht="38.25" x14ac:dyDescent="0.2">
      <c r="A4" s="301" t="s">
        <v>187</v>
      </c>
      <c r="B4" s="301" t="s">
        <v>186</v>
      </c>
      <c r="C4" s="302" t="s">
        <v>185</v>
      </c>
      <c r="D4" s="301" t="s">
        <v>184</v>
      </c>
      <c r="E4" s="300">
        <v>43101</v>
      </c>
    </row>
    <row r="5" spans="1:5" ht="99" x14ac:dyDescent="0.2">
      <c r="A5" s="298">
        <v>1</v>
      </c>
      <c r="B5" s="307" t="s">
        <v>194</v>
      </c>
      <c r="C5" s="305" t="s">
        <v>195</v>
      </c>
      <c r="D5" s="297" t="s">
        <v>202</v>
      </c>
      <c r="E5" s="297" t="s">
        <v>199</v>
      </c>
    </row>
    <row r="6" spans="1:5" ht="33.75" thickBot="1" x14ac:dyDescent="0.35">
      <c r="A6" s="298">
        <v>2</v>
      </c>
      <c r="B6" s="260" t="s">
        <v>106</v>
      </c>
      <c r="C6" s="306" t="s">
        <v>196</v>
      </c>
      <c r="D6" s="297" t="s">
        <v>202</v>
      </c>
      <c r="E6" s="297" t="s">
        <v>199</v>
      </c>
    </row>
    <row r="7" spans="1:5" ht="33.75" thickBot="1" x14ac:dyDescent="0.35">
      <c r="A7" s="298">
        <v>3</v>
      </c>
      <c r="B7" s="260" t="s">
        <v>120</v>
      </c>
      <c r="C7" s="306" t="s">
        <v>196</v>
      </c>
      <c r="D7" s="297" t="s">
        <v>202</v>
      </c>
      <c r="E7" s="297" t="s">
        <v>199</v>
      </c>
    </row>
    <row r="8" spans="1:5" ht="33.75" thickBot="1" x14ac:dyDescent="0.35">
      <c r="A8" s="298">
        <v>4</v>
      </c>
      <c r="B8" s="260" t="s">
        <v>124</v>
      </c>
      <c r="C8" s="306" t="s">
        <v>196</v>
      </c>
      <c r="D8" s="297" t="s">
        <v>202</v>
      </c>
      <c r="E8" s="297" t="s">
        <v>199</v>
      </c>
    </row>
    <row r="9" spans="1:5" ht="33.75" thickBot="1" x14ac:dyDescent="0.35">
      <c r="A9" s="298">
        <v>5</v>
      </c>
      <c r="B9" s="309" t="s">
        <v>158</v>
      </c>
      <c r="C9" s="306" t="s">
        <v>196</v>
      </c>
      <c r="D9" s="297" t="s">
        <v>202</v>
      </c>
      <c r="E9" s="297" t="s">
        <v>199</v>
      </c>
    </row>
    <row r="10" spans="1:5" ht="33.75" thickBot="1" x14ac:dyDescent="0.35">
      <c r="A10" s="298"/>
      <c r="B10" s="310" t="s">
        <v>161</v>
      </c>
      <c r="C10" s="306" t="s">
        <v>197</v>
      </c>
      <c r="D10" s="297" t="s">
        <v>202</v>
      </c>
      <c r="E10" s="297" t="s">
        <v>199</v>
      </c>
    </row>
    <row r="11" spans="1:5" ht="66.75" thickBot="1" x14ac:dyDescent="0.35">
      <c r="A11" s="298">
        <v>6</v>
      </c>
      <c r="B11" s="310" t="s">
        <v>130</v>
      </c>
      <c r="C11" s="306" t="s">
        <v>198</v>
      </c>
      <c r="D11" s="297" t="s">
        <v>202</v>
      </c>
      <c r="E11" s="297" t="s">
        <v>199</v>
      </c>
    </row>
    <row r="12" spans="1:5" ht="66" x14ac:dyDescent="0.3">
      <c r="A12" s="298">
        <v>7</v>
      </c>
      <c r="B12" s="308" t="s">
        <v>176</v>
      </c>
      <c r="C12" s="306" t="s">
        <v>200</v>
      </c>
      <c r="D12" s="297" t="s">
        <v>202</v>
      </c>
      <c r="E12" s="297" t="s">
        <v>199</v>
      </c>
    </row>
  </sheetData>
  <mergeCells count="1">
    <mergeCell ref="A1:E1"/>
  </mergeCells>
  <phoneticPr fontId="27" type="noConversion"/>
  <pageMargins left="0.7" right="0.7" top="0.75" bottom="0.75" header="0.3" footer="0.3"/>
  <pageSetup paperSize="9" orientation="portrait" r:id="rId1"/>
  <headerFooter>
    <oddHeader>&amp;L&amp;"Calibri"&amp;10&amp;K000000OFFICIAL&amp;1#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db525f0-6176-4f5b-a742-e225eceea37d">
      <UserInfo>
        <DisplayName>Eman Al-kubati</DisplayName>
        <AccountId>233</AccountId>
        <AccountType/>
      </UserInfo>
      <UserInfo>
        <DisplayName>Jalal Abdulrahman Abdulatef</DisplayName>
        <AccountId>708</AccountId>
        <AccountType/>
      </UserInfo>
      <UserInfo>
        <DisplayName>Mohammed Abdulkarem</DisplayName>
        <AccountId>138</AccountId>
        <AccountType/>
      </UserInfo>
      <UserInfo>
        <DisplayName>Victor Sule</DisplayName>
        <AccountId>634</AccountId>
        <AccountType/>
      </UserInfo>
      <UserInfo>
        <DisplayName>Senan Alajel</DisplayName>
        <AccountId>188</AccountId>
        <AccountType/>
      </UserInfo>
      <UserInfo>
        <DisplayName>Ahmed Al-Shami</DisplayName>
        <AccountId>612</AccountId>
        <AccountType/>
      </UserInfo>
      <UserInfo>
        <DisplayName>Nuzhat Rafique</DisplayName>
        <AccountId>352</AccountId>
        <AccountType/>
      </UserInfo>
      <UserInfo>
        <DisplayName>Vivienne Forsythe</DisplayName>
        <AccountId>697</AccountId>
        <AccountType/>
      </UserInfo>
      <UserInfo>
        <DisplayName>Kennedy Ongwae</DisplayName>
        <AccountId>606</AccountId>
        <AccountType/>
      </UserInfo>
      <UserInfo>
        <DisplayName>Rashad Bin Shujaa</DisplayName>
        <AccountId>130</AccountId>
        <AccountType/>
      </UserInfo>
      <UserInfo>
        <DisplayName>Najwa Al Dheeb</DisplayName>
        <AccountId>434</AccountId>
        <AccountType/>
      </UserInfo>
      <UserInfo>
        <DisplayName>Amani Al Manakhi</DisplayName>
        <AccountId>86</AccountId>
        <AccountType/>
      </UserInfo>
      <UserInfo>
        <DisplayName>Nagib Abdulbaqi</DisplayName>
        <AccountId>61</AccountId>
        <AccountType/>
      </UserInfo>
      <UserInfo>
        <DisplayName>Brenda Kaijuka Muwaga</DisplayName>
        <AccountId>985</AccountId>
        <AccountType/>
      </UserInfo>
      <UserInfo>
        <DisplayName>Anne Lubell</DisplayName>
        <AccountId>461</AccountId>
        <AccountType/>
      </UserInfo>
      <UserInfo>
        <DisplayName>Makiba Yamano</DisplayName>
        <AccountId>950</AccountId>
        <AccountType/>
      </UserInfo>
      <UserInfo>
        <DisplayName>Amal Alshalaly</DisplayName>
        <AccountId>638</AccountId>
        <AccountType/>
      </UserInfo>
      <UserInfo>
        <DisplayName>Dominique Porteaud</DisplayName>
        <AccountId>898</AccountId>
        <AccountType/>
      </UserInfo>
      <UserInfo>
        <DisplayName>Saadia Farrukh</DisplayName>
        <AccountId>1358</AccountId>
        <AccountType/>
      </UserInfo>
      <UserInfo>
        <DisplayName>Hanadi Mostafa</DisplayName>
        <AccountId>977</AccountId>
        <AccountType/>
      </UserInfo>
      <UserInfo>
        <DisplayName>Adane Bekele</DisplayName>
        <AccountId>928</AccountId>
        <AccountType/>
      </UserInfo>
      <UserInfo>
        <DisplayName>Fatima Al Agil</DisplayName>
        <AccountId>480</AccountId>
        <AccountType/>
      </UserInfo>
      <UserInfo>
        <DisplayName>Abdul Khalil Noorzad</DisplayName>
        <AccountId>687</AccountId>
        <AccountType/>
      </UserInfo>
      <UserInfo>
        <DisplayName>Arwa Baider</DisplayName>
        <AccountId>134</AccountId>
        <AccountType/>
      </UserInfo>
      <UserInfo>
        <DisplayName>Iman Abdullah</DisplayName>
        <AccountId>946</AccountId>
        <AccountType/>
      </UserInfo>
      <UserInfo>
        <DisplayName>Abdullah Alshehari</DisplayName>
        <AccountId>616</AccountId>
        <AccountType/>
      </UserInfo>
      <UserInfo>
        <DisplayName>Ahlam Al Mutawakel</DisplayName>
        <AccountId>223</AccountId>
        <AccountType/>
      </UserInfo>
      <UserInfo>
        <DisplayName>Samantha Aspin</DisplayName>
        <AccountId>924</AccountId>
        <AccountType/>
      </UserInfo>
      <UserInfo>
        <DisplayName>Carol Awad</DisplayName>
        <AccountId>1484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D74E8AB369C24D8A4ADA81499046C8" ma:contentTypeVersion="11" ma:contentTypeDescription="Create a new document." ma:contentTypeScope="" ma:versionID="fafc08d09d99383b3db012c93eb74971">
  <xsd:schema xmlns:xsd="http://www.w3.org/2001/XMLSchema" xmlns:xs="http://www.w3.org/2001/XMLSchema" xmlns:p="http://schemas.microsoft.com/office/2006/metadata/properties" xmlns:ns2="ce09f52d-c599-4687-b359-ac792d3714e4" xmlns:ns3="8db525f0-6176-4f5b-a742-e225eceea37d" targetNamespace="http://schemas.microsoft.com/office/2006/metadata/properties" ma:root="true" ma:fieldsID="41d143512128f92c40463fffc563d376" ns2:_="" ns3:_="">
    <xsd:import namespace="ce09f52d-c599-4687-b359-ac792d3714e4"/>
    <xsd:import namespace="8db525f0-6176-4f5b-a742-e225eceea3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9f52d-c599-4687-b359-ac792d371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b525f0-6176-4f5b-a742-e225eceea37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FCC4E-B509-4B75-93BE-E30AE025A9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75e071c8-8b25-481a-b57e-47f0fd26bd4d"/>
    <ds:schemaRef ds:uri="13559c11-fc9b-43e2-9693-e22115c78623"/>
    <ds:schemaRef ds:uri="http://www.w3.org/XML/1998/namespace"/>
  </ds:schemaRefs>
</ds:datastoreItem>
</file>

<file path=customXml/itemProps2.xml><?xml version="1.0" encoding="utf-8"?>
<ds:datastoreItem xmlns:ds="http://schemas.openxmlformats.org/officeDocument/2006/customXml" ds:itemID="{3FC51DAE-7259-41ED-B689-6D2DDBD2D1FF}">
  <ds:schemaRefs>
    <ds:schemaRef ds:uri="http://schemas.microsoft.com/sharepoint/v3/contenttype/forms"/>
  </ds:schemaRefs>
</ds:datastoreItem>
</file>

<file path=customXml/itemProps3.xml><?xml version="1.0" encoding="utf-8"?>
<ds:datastoreItem xmlns:ds="http://schemas.openxmlformats.org/officeDocument/2006/customXml" ds:itemID="{7FF9451D-9B3C-46BF-ADFF-EB9E4ACBEE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FCDO Logframe</vt:lpstr>
      <vt:lpstr>Change frame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2013-03-19T19:58:10Z</dcterms:created>
  <dcterms:modified xsi:type="dcterms:W3CDTF">2021-11-03T15:33:21Z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0x01010036D74E8AB369C24D8A4ADA81499046C8</vt:lpwstr>
  </property>
</Properties>
</file>