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11040" yWindow="540" windowWidth="19320" windowHeight="11220" tabRatio="799"/>
  </bookViews>
  <sheets>
    <sheet name="Logical Framework" sheetId="1" r:id="rId1"/>
    <sheet name="Supporting Notes" sheetId="6" r:id="rId2"/>
    <sheet name="Baseline &amp; Target Calculation" sheetId="2" r:id="rId3"/>
    <sheet name="SIF Budget &amp; Benef. '12-'14" sheetId="5" r:id="rId4"/>
    <sheet name="SEF Budget &amp; Benef. '12-'14" sheetId="4" r:id="rId5"/>
  </sheets>
  <calcPr calcId="145621"/>
</workbook>
</file>

<file path=xl/calcChain.xml><?xml version="1.0" encoding="utf-8"?>
<calcChain xmlns="http://schemas.openxmlformats.org/spreadsheetml/2006/main">
  <c r="F204" i="1" l="1"/>
  <c r="G95" i="1" l="1"/>
  <c r="F171" i="1" l="1"/>
  <c r="G237" i="1" l="1"/>
  <c r="H237" i="1"/>
  <c r="G228" i="1"/>
  <c r="H228" i="1"/>
  <c r="F237" i="1"/>
  <c r="F228" i="1"/>
  <c r="F238" i="1" l="1"/>
  <c r="F229" i="1"/>
  <c r="F230" i="1" s="1"/>
  <c r="F242" i="1" l="1"/>
  <c r="F239" i="1" l="1"/>
  <c r="F233" i="1"/>
  <c r="F128" i="1" l="1"/>
  <c r="D144" i="1" l="1"/>
  <c r="E144" i="1" s="1"/>
  <c r="F144" i="1" s="1"/>
  <c r="G97" i="1"/>
  <c r="G93" i="1"/>
  <c r="T65" i="5"/>
  <c r="L65" i="5"/>
  <c r="K65" i="5"/>
  <c r="C65" i="5"/>
  <c r="B65" i="5"/>
  <c r="L53" i="5"/>
  <c r="U53" i="5"/>
  <c r="T53" i="5"/>
  <c r="K53" i="5"/>
  <c r="C53" i="5"/>
  <c r="B53" i="5"/>
  <c r="U26" i="5"/>
  <c r="W26" i="5"/>
  <c r="Y26" i="5"/>
  <c r="U5" i="5"/>
  <c r="W5" i="5"/>
  <c r="Y5" i="5"/>
  <c r="Z4" i="5"/>
  <c r="Z25" i="5"/>
  <c r="W47" i="5"/>
  <c r="Y47" i="5" s="1"/>
  <c r="U54" i="5"/>
  <c r="W54" i="5"/>
  <c r="Y54" i="5" s="1"/>
  <c r="U55" i="5"/>
  <c r="W55" i="5" s="1"/>
  <c r="Y55" i="5" s="1"/>
  <c r="U56" i="5"/>
  <c r="W56" i="5"/>
  <c r="Y56" i="5" s="1"/>
  <c r="U57" i="5"/>
  <c r="W57" i="5" s="1"/>
  <c r="Y57" i="5" s="1"/>
  <c r="U58" i="5"/>
  <c r="W58" i="5"/>
  <c r="Y58" i="5" s="1"/>
  <c r="U59" i="5"/>
  <c r="W59" i="5" s="1"/>
  <c r="Y59" i="5" s="1"/>
  <c r="U60" i="5"/>
  <c r="W60" i="5"/>
  <c r="Y60" i="5" s="1"/>
  <c r="U61" i="5"/>
  <c r="W61" i="5" s="1"/>
  <c r="Y61" i="5" s="1"/>
  <c r="U62" i="5"/>
  <c r="W62" i="5"/>
  <c r="Y62" i="5" s="1"/>
  <c r="U63" i="5"/>
  <c r="W63" i="5" s="1"/>
  <c r="Y63" i="5" s="1"/>
  <c r="U48" i="5"/>
  <c r="W48" i="5" s="1"/>
  <c r="Y48" i="5" s="1"/>
  <c r="U49" i="5"/>
  <c r="W49" i="5" s="1"/>
  <c r="Y49" i="5" s="1"/>
  <c r="U50" i="5"/>
  <c r="W50" i="5" s="1"/>
  <c r="Y50" i="5" s="1"/>
  <c r="Z50" i="5" s="1"/>
  <c r="U51" i="5"/>
  <c r="W51" i="5" s="1"/>
  <c r="Y51" i="5" s="1"/>
  <c r="Z51" i="5" s="1"/>
  <c r="H97" i="1" s="1"/>
  <c r="U52" i="5"/>
  <c r="W52" i="5" s="1"/>
  <c r="Y52" i="5" s="1"/>
  <c r="Z52" i="5" s="1"/>
  <c r="U64" i="5"/>
  <c r="U47" i="5"/>
  <c r="U46" i="5"/>
  <c r="U65" i="5" s="1"/>
  <c r="U31" i="5"/>
  <c r="W31" i="5"/>
  <c r="Y31" i="5"/>
  <c r="U10" i="5"/>
  <c r="W10" i="5"/>
  <c r="Y10" i="5"/>
  <c r="Z10" i="5"/>
  <c r="Z31" i="5"/>
  <c r="U30" i="5"/>
  <c r="W30" i="5"/>
  <c r="Y30" i="5"/>
  <c r="U9" i="5"/>
  <c r="W9" i="5"/>
  <c r="Y9" i="5"/>
  <c r="Z9" i="5"/>
  <c r="Z30" i="5"/>
  <c r="U29" i="5"/>
  <c r="W29" i="5"/>
  <c r="Y29" i="5"/>
  <c r="U8" i="5"/>
  <c r="W8" i="5"/>
  <c r="Y8" i="5"/>
  <c r="Z8" i="5"/>
  <c r="Z29" i="5"/>
  <c r="U27" i="5"/>
  <c r="W27" i="5"/>
  <c r="Y27" i="5"/>
  <c r="U28" i="5"/>
  <c r="W28" i="5"/>
  <c r="Y28" i="5"/>
  <c r="U6" i="5"/>
  <c r="W6" i="5"/>
  <c r="Y6" i="5"/>
  <c r="U7" i="5"/>
  <c r="W7" i="5"/>
  <c r="Y7" i="5"/>
  <c r="Z6" i="5"/>
  <c r="Z27" i="5"/>
  <c r="U32" i="5"/>
  <c r="W32" i="5"/>
  <c r="Y32" i="5"/>
  <c r="U33" i="5"/>
  <c r="W33" i="5"/>
  <c r="Y33" i="5"/>
  <c r="U34" i="5"/>
  <c r="W34" i="5"/>
  <c r="Y34" i="5"/>
  <c r="U35" i="5"/>
  <c r="W35" i="5"/>
  <c r="Y35" i="5"/>
  <c r="U36" i="5"/>
  <c r="W36" i="5"/>
  <c r="Y36" i="5"/>
  <c r="U37" i="5"/>
  <c r="W37" i="5"/>
  <c r="Y37" i="5"/>
  <c r="U38" i="5"/>
  <c r="W38" i="5"/>
  <c r="Y38" i="5"/>
  <c r="U39" i="5"/>
  <c r="W39" i="5"/>
  <c r="Y39" i="5"/>
  <c r="U40" i="5"/>
  <c r="W40" i="5"/>
  <c r="Y40" i="5"/>
  <c r="U41" i="5"/>
  <c r="W41" i="5"/>
  <c r="Y41" i="5"/>
  <c r="Y25" i="5"/>
  <c r="W25" i="5"/>
  <c r="U42" i="5"/>
  <c r="U43" i="5"/>
  <c r="U25" i="5"/>
  <c r="U12" i="5"/>
  <c r="W12" i="5"/>
  <c r="Y12" i="5"/>
  <c r="Z12" i="5"/>
  <c r="U11" i="5"/>
  <c r="W11" i="5"/>
  <c r="Y11" i="5"/>
  <c r="U13" i="5"/>
  <c r="W13" i="5"/>
  <c r="Y13" i="5"/>
  <c r="U14" i="5"/>
  <c r="W14" i="5"/>
  <c r="Y14" i="5"/>
  <c r="U15" i="5"/>
  <c r="W15" i="5"/>
  <c r="Y15" i="5"/>
  <c r="U16" i="5"/>
  <c r="W16" i="5"/>
  <c r="Y16" i="5"/>
  <c r="U17" i="5"/>
  <c r="W17" i="5"/>
  <c r="Y17" i="5"/>
  <c r="U18" i="5"/>
  <c r="W18" i="5"/>
  <c r="Y18" i="5"/>
  <c r="U19" i="5"/>
  <c r="W19" i="5"/>
  <c r="Y19" i="5"/>
  <c r="U20" i="5"/>
  <c r="W20" i="5"/>
  <c r="Y20" i="5"/>
  <c r="Y4" i="5"/>
  <c r="W4" i="5"/>
  <c r="U21" i="5"/>
  <c r="U22" i="5"/>
  <c r="U4" i="5"/>
  <c r="L4" i="5"/>
  <c r="N4" i="5"/>
  <c r="P4" i="5"/>
  <c r="L5" i="5"/>
  <c r="N5" i="5"/>
  <c r="P5" i="5"/>
  <c r="Q4" i="5"/>
  <c r="L6" i="5"/>
  <c r="N6" i="5"/>
  <c r="P6" i="5"/>
  <c r="L7" i="5"/>
  <c r="N7" i="5"/>
  <c r="P7" i="5"/>
  <c r="Q6" i="5"/>
  <c r="L8" i="5"/>
  <c r="N8" i="5"/>
  <c r="P8" i="5"/>
  <c r="Q8" i="5"/>
  <c r="L9" i="5"/>
  <c r="N9" i="5"/>
  <c r="P9" i="5"/>
  <c r="Q9" i="5"/>
  <c r="L10" i="5"/>
  <c r="N10" i="5"/>
  <c r="P10" i="5"/>
  <c r="Q10" i="5"/>
  <c r="L11" i="5"/>
  <c r="N11" i="5"/>
  <c r="P11" i="5"/>
  <c r="L12" i="5"/>
  <c r="N12" i="5"/>
  <c r="P12" i="5"/>
  <c r="Q12" i="5"/>
  <c r="L13" i="5"/>
  <c r="N13" i="5"/>
  <c r="P13" i="5"/>
  <c r="L14" i="5"/>
  <c r="N14" i="5"/>
  <c r="P14" i="5"/>
  <c r="L15" i="5"/>
  <c r="N15" i="5"/>
  <c r="P15" i="5"/>
  <c r="L16" i="5"/>
  <c r="N16" i="5"/>
  <c r="P16" i="5"/>
  <c r="L17" i="5"/>
  <c r="N17" i="5"/>
  <c r="P17" i="5"/>
  <c r="L18" i="5"/>
  <c r="N18" i="5"/>
  <c r="P18" i="5"/>
  <c r="L19" i="5"/>
  <c r="N19" i="5"/>
  <c r="P19" i="5"/>
  <c r="L20" i="5"/>
  <c r="N20" i="5"/>
  <c r="P20" i="5"/>
  <c r="L21" i="5"/>
  <c r="L22" i="5"/>
  <c r="L25" i="5"/>
  <c r="N25" i="5"/>
  <c r="P25" i="5"/>
  <c r="L26" i="5"/>
  <c r="N26" i="5"/>
  <c r="P26" i="5"/>
  <c r="Q25" i="5"/>
  <c r="L27" i="5"/>
  <c r="N27" i="5"/>
  <c r="P27" i="5"/>
  <c r="L28" i="5"/>
  <c r="N28" i="5"/>
  <c r="P28" i="5"/>
  <c r="Q27" i="5"/>
  <c r="L29" i="5"/>
  <c r="N29" i="5"/>
  <c r="P29" i="5"/>
  <c r="Q29" i="5"/>
  <c r="L30" i="5"/>
  <c r="N30" i="5"/>
  <c r="P30" i="5"/>
  <c r="Q30" i="5"/>
  <c r="L31" i="5"/>
  <c r="N31" i="5"/>
  <c r="P31" i="5"/>
  <c r="Q31" i="5"/>
  <c r="L32" i="5"/>
  <c r="N32" i="5"/>
  <c r="P32" i="5"/>
  <c r="L33" i="5"/>
  <c r="N33" i="5"/>
  <c r="P33" i="5"/>
  <c r="L34" i="5"/>
  <c r="N34" i="5"/>
  <c r="P34" i="5"/>
  <c r="L35" i="5"/>
  <c r="N35" i="5"/>
  <c r="P35" i="5"/>
  <c r="L36" i="5"/>
  <c r="N36" i="5"/>
  <c r="P36" i="5"/>
  <c r="L37" i="5"/>
  <c r="N37" i="5"/>
  <c r="P37" i="5"/>
  <c r="L38" i="5"/>
  <c r="N38" i="5"/>
  <c r="P38" i="5"/>
  <c r="L39" i="5"/>
  <c r="N39" i="5"/>
  <c r="P39" i="5"/>
  <c r="L40" i="5"/>
  <c r="N40" i="5"/>
  <c r="P40" i="5"/>
  <c r="L41" i="5"/>
  <c r="N41" i="5"/>
  <c r="P41" i="5"/>
  <c r="L42" i="5"/>
  <c r="L43" i="5"/>
  <c r="L46" i="5"/>
  <c r="N46" i="5"/>
  <c r="P46" i="5"/>
  <c r="L47" i="5"/>
  <c r="N47" i="5"/>
  <c r="P47" i="5"/>
  <c r="Q46" i="5"/>
  <c r="L48" i="5"/>
  <c r="N48" i="5"/>
  <c r="P48" i="5"/>
  <c r="L49" i="5"/>
  <c r="N49" i="5"/>
  <c r="P49" i="5"/>
  <c r="Q48" i="5"/>
  <c r="L50" i="5"/>
  <c r="N50" i="5"/>
  <c r="P50" i="5"/>
  <c r="Q50" i="5"/>
  <c r="L51" i="5"/>
  <c r="N51" i="5"/>
  <c r="P51" i="5"/>
  <c r="Q51" i="5"/>
  <c r="L52" i="5"/>
  <c r="N52" i="5"/>
  <c r="P52" i="5"/>
  <c r="Q52" i="5"/>
  <c r="L54" i="5"/>
  <c r="N54" i="5"/>
  <c r="P54" i="5"/>
  <c r="L55" i="5"/>
  <c r="N55" i="5"/>
  <c r="P55" i="5"/>
  <c r="L56" i="5"/>
  <c r="N56" i="5"/>
  <c r="P56" i="5"/>
  <c r="L57" i="5"/>
  <c r="N57" i="5"/>
  <c r="P57" i="5"/>
  <c r="L58" i="5"/>
  <c r="N58" i="5"/>
  <c r="P58" i="5"/>
  <c r="L59" i="5"/>
  <c r="N59" i="5"/>
  <c r="P59" i="5"/>
  <c r="L60" i="5"/>
  <c r="N60" i="5"/>
  <c r="P60" i="5"/>
  <c r="L61" i="5"/>
  <c r="N61" i="5"/>
  <c r="P61" i="5"/>
  <c r="L62" i="5"/>
  <c r="N62" i="5"/>
  <c r="P62" i="5"/>
  <c r="L63" i="5"/>
  <c r="N63" i="5"/>
  <c r="P63" i="5"/>
  <c r="L64" i="5"/>
  <c r="C14" i="4"/>
  <c r="D14" i="4"/>
  <c r="F14" i="4"/>
  <c r="H14" i="4"/>
  <c r="I14" i="4"/>
  <c r="I21" i="4" s="1"/>
  <c r="C21" i="4"/>
  <c r="D21" i="4"/>
  <c r="F21" i="4"/>
  <c r="H21" i="4"/>
  <c r="C20" i="4"/>
  <c r="D20" i="4"/>
  <c r="C12" i="4"/>
  <c r="D12" i="4"/>
  <c r="F12" i="4"/>
  <c r="H12" i="4"/>
  <c r="I12" i="4"/>
  <c r="I19" i="4" s="1"/>
  <c r="H141" i="1" s="1"/>
  <c r="H143" i="1" s="1"/>
  <c r="C19" i="4"/>
  <c r="D19" i="4"/>
  <c r="F19" i="4"/>
  <c r="H19" i="4"/>
  <c r="C11" i="4"/>
  <c r="F11" i="4"/>
  <c r="H11" i="4"/>
  <c r="I11" i="4"/>
  <c r="C18" i="4"/>
  <c r="F18" i="4"/>
  <c r="H18" i="4"/>
  <c r="D18" i="4"/>
  <c r="L17" i="4"/>
  <c r="K17" i="4"/>
  <c r="C10" i="4"/>
  <c r="D10" i="4"/>
  <c r="F10" i="4"/>
  <c r="H10" i="4"/>
  <c r="I10" i="4"/>
  <c r="C17" i="4"/>
  <c r="F17" i="4"/>
  <c r="H17" i="4"/>
  <c r="D17" i="4"/>
  <c r="C13" i="4"/>
  <c r="D13" i="4"/>
  <c r="L12" i="4"/>
  <c r="K12" i="4"/>
  <c r="D11" i="4"/>
  <c r="L7" i="4"/>
  <c r="K7" i="4"/>
  <c r="C7" i="4"/>
  <c r="F7" i="4"/>
  <c r="H7" i="4"/>
  <c r="D7" i="4"/>
  <c r="C6" i="4"/>
  <c r="D6" i="4"/>
  <c r="C5" i="4"/>
  <c r="D5" i="4"/>
  <c r="F5" i="4"/>
  <c r="H5" i="4"/>
  <c r="C4" i="4"/>
  <c r="D4" i="4"/>
  <c r="F4" i="4"/>
  <c r="H4" i="4"/>
  <c r="C3" i="4"/>
  <c r="D3" i="4"/>
  <c r="F3" i="4"/>
  <c r="H3" i="4"/>
  <c r="E125" i="1"/>
  <c r="D125" i="1"/>
  <c r="E141" i="1"/>
  <c r="E143" i="1" s="1"/>
  <c r="M141" i="1" s="1"/>
  <c r="D141" i="1"/>
  <c r="D143" i="1" s="1"/>
  <c r="F57" i="1"/>
  <c r="E171" i="1"/>
  <c r="D171" i="1"/>
  <c r="M12" i="4"/>
  <c r="M11" i="4"/>
  <c r="M10" i="4"/>
  <c r="M13" i="4"/>
  <c r="M5" i="4"/>
  <c r="E57" i="1"/>
  <c r="D54" i="1"/>
  <c r="D168" i="1" s="1"/>
  <c r="E54" i="1"/>
  <c r="E168" i="1" s="1"/>
  <c r="F54" i="1"/>
  <c r="F168" i="1" s="1"/>
  <c r="G54" i="1"/>
  <c r="G168" i="1" s="1"/>
  <c r="H54" i="1"/>
  <c r="H168" i="1" s="1"/>
  <c r="C228" i="2"/>
  <c r="C227" i="2"/>
  <c r="C226" i="2"/>
  <c r="C225" i="2"/>
  <c r="C224" i="2"/>
  <c r="C223" i="2"/>
  <c r="C222" i="2"/>
  <c r="C221" i="2"/>
  <c r="D221" i="2"/>
  <c r="C204" i="2"/>
  <c r="C203" i="2"/>
  <c r="C202" i="2"/>
  <c r="C201" i="2"/>
  <c r="C200" i="2"/>
  <c r="C199" i="2"/>
  <c r="C198" i="2"/>
  <c r="C197" i="2"/>
  <c r="D197" i="2"/>
  <c r="D208" i="2"/>
  <c r="D209" i="2"/>
  <c r="D210" i="2"/>
  <c r="D211" i="2"/>
  <c r="E88" i="2"/>
  <c r="F89" i="2"/>
  <c r="E89" i="2"/>
  <c r="F90" i="2"/>
  <c r="E106" i="2"/>
  <c r="E107" i="2"/>
  <c r="F108" i="2"/>
  <c r="E250" i="2"/>
  <c r="E249" i="2"/>
  <c r="E245" i="2"/>
  <c r="E244" i="2"/>
  <c r="D232" i="2"/>
  <c r="D233" i="2"/>
  <c r="D234" i="2"/>
  <c r="D235" i="2"/>
  <c r="E183" i="2"/>
  <c r="E182" i="2"/>
  <c r="E181" i="2"/>
  <c r="E179" i="2"/>
  <c r="F148" i="2"/>
  <c r="F149" i="2"/>
  <c r="F150" i="2"/>
  <c r="F151" i="2"/>
  <c r="D148" i="2"/>
  <c r="D149" i="2"/>
  <c r="D150" i="2"/>
  <c r="D151" i="2"/>
  <c r="D152" i="2"/>
  <c r="F132" i="2"/>
  <c r="F133" i="2"/>
  <c r="F134" i="2"/>
  <c r="F135" i="2"/>
  <c r="F136" i="2"/>
  <c r="D132" i="2"/>
  <c r="D133" i="2"/>
  <c r="D134" i="2"/>
  <c r="D135" i="2"/>
  <c r="F123" i="2"/>
  <c r="F124" i="2"/>
  <c r="F125" i="2"/>
  <c r="F126" i="2"/>
  <c r="D123" i="2"/>
  <c r="D124" i="2"/>
  <c r="D125" i="2"/>
  <c r="D126" i="2"/>
  <c r="F103" i="2"/>
  <c r="F102" i="2"/>
  <c r="F101" i="2"/>
  <c r="F100" i="2"/>
  <c r="E97" i="2"/>
  <c r="E94" i="2"/>
  <c r="E95" i="2"/>
  <c r="F96" i="2"/>
  <c r="F94" i="2"/>
  <c r="F88" i="2"/>
  <c r="E71" i="2"/>
  <c r="E70" i="2"/>
  <c r="F74" i="2"/>
  <c r="M96" i="1"/>
  <c r="M52" i="1"/>
  <c r="B43" i="1"/>
  <c r="E3" i="1"/>
  <c r="F3" i="1" s="1"/>
  <c r="G3" i="1" s="1"/>
  <c r="H3" i="1" s="1"/>
  <c r="F70" i="2"/>
  <c r="F73" i="2"/>
  <c r="F106" i="2"/>
  <c r="F72" i="2"/>
  <c r="D126" i="1"/>
  <c r="F127" i="2"/>
  <c r="E126" i="1"/>
  <c r="M94" i="1"/>
  <c r="D236" i="2"/>
  <c r="D127" i="2"/>
  <c r="D136" i="2"/>
  <c r="F152" i="2"/>
  <c r="D142" i="1"/>
  <c r="F109" i="2"/>
  <c r="F71" i="2"/>
  <c r="F107" i="2"/>
  <c r="D198" i="2"/>
  <c r="D199" i="2"/>
  <c r="D200" i="2"/>
  <c r="D222" i="2"/>
  <c r="D223" i="2"/>
  <c r="D224" i="2"/>
  <c r="M7" i="4"/>
  <c r="M6" i="4"/>
  <c r="D57" i="1"/>
  <c r="E142" i="1"/>
  <c r="F142" i="1" s="1"/>
  <c r="D237" i="2"/>
  <c r="D212" i="2"/>
  <c r="D201" i="2"/>
  <c r="D225" i="2"/>
  <c r="F95" i="2"/>
  <c r="F97" i="2"/>
  <c r="F91" i="2"/>
  <c r="D226" i="2"/>
  <c r="D202" i="2"/>
  <c r="D213" i="2"/>
  <c r="D238" i="2"/>
  <c r="D239" i="2"/>
  <c r="D203" i="2"/>
  <c r="D214" i="2"/>
  <c r="D227" i="2"/>
  <c r="D228" i="2"/>
  <c r="D215" i="2"/>
  <c r="D204" i="2"/>
  <c r="F129" i="1" l="1"/>
  <c r="M97" i="1"/>
  <c r="M98" i="1" s="1"/>
  <c r="F141" i="1"/>
  <c r="F143" i="1" s="1"/>
  <c r="Z48" i="5"/>
  <c r="H93" i="1" s="1"/>
  <c r="W46" i="5"/>
  <c r="Y46" i="5" s="1"/>
  <c r="Z46" i="5" s="1"/>
  <c r="H95" i="1" s="1"/>
  <c r="I18" i="4"/>
  <c r="H129" i="1" s="1"/>
  <c r="M129" i="1" s="1"/>
  <c r="G129" i="1"/>
  <c r="I17" i="4"/>
  <c r="H125" i="1" s="1"/>
  <c r="G125" i="1"/>
  <c r="G127" i="1" s="1"/>
  <c r="G141" i="1"/>
  <c r="G143" i="1" s="1"/>
  <c r="F125" i="1"/>
  <c r="F127" i="1" s="1"/>
  <c r="H127" i="1" l="1"/>
  <c r="M125" i="1"/>
</calcChain>
</file>

<file path=xl/sharedStrings.xml><?xml version="1.0" encoding="utf-8"?>
<sst xmlns="http://schemas.openxmlformats.org/spreadsheetml/2006/main" count="1334" uniqueCount="514">
  <si>
    <t>Amount of SEF budget delivered (in GBP and USD)</t>
  </si>
  <si>
    <t>Budget in USD</t>
  </si>
  <si>
    <t>Number of Media Fellows joining UPPR from March 2012 - August 2014</t>
  </si>
  <si>
    <t>Number of Months from March 2012 - August 2014</t>
  </si>
  <si>
    <t>Number of Tenure Security News Reports Produced by end 2012 (Month 10)</t>
  </si>
  <si>
    <t>Number of Tenure Security News Reports Produced by end 2013 (Month 22)</t>
  </si>
  <si>
    <t xml:space="preserve">A household is considered multi-dimensionally poor if it is deprived in 30% or more dimensions
UNDP estimates that 57.8% of households in Bangladesh are multi-dimensionally poor and that the average intensity of deprivations  among multi-dimensionally poor households is 50.4%. 
</t>
  </si>
  <si>
    <t>It is assumed that 70% of all mobilized households will be organized into PGs.
Once mobilisation is complete in 2012, it is assumed that this percentage will increase to 74% by the end of 2013 and to 75% by the end of the programme. 
It is assumed that these percentages must also hold for the four categories of vulnerable households.  
While it is possible to estimate mobilization rates for all households, this remains complex in the case of vulnerable households.
Average household size is estimated at 4.31 individuals per household (national average).</t>
  </si>
  <si>
    <t>It is assumed that this indicator considers the urban population only.
Urban poverty decreased from 28.4% (HIES 2005) to 21.3% (HIES 2010), that is,  7.1% over a five-year period, or 1.4% yearly and 0.7% half-yearly.
It is assumed that this same decrease will take place during the programme</t>
  </si>
  <si>
    <t xml:space="preserve">Improved performance in reaching MDG goal 7 target 11 
</t>
  </si>
  <si>
    <t>1% reduction in wasting</t>
  </si>
  <si>
    <t>Year 1</t>
  </si>
  <si>
    <t>Year 2</t>
  </si>
  <si>
    <t>Year 3</t>
  </si>
  <si>
    <t>Stunting</t>
  </si>
  <si>
    <t>Cumulative Budget in USD</t>
  </si>
  <si>
    <t>10% reduction for children below 2 years
 2% reduction for children  2-5 years</t>
  </si>
  <si>
    <t>15% reduction for children below 2 years
 3% reduction for children  2-5 years</t>
  </si>
  <si>
    <t>Then targets will be interpolated using the nutrition intervention logframe, which assumes the following changes fom the baseline:</t>
  </si>
  <si>
    <t>DFID will conduct impact evaluation to obtain the baseline.</t>
  </si>
  <si>
    <t>Nutrition Intervention logframe targets are used.</t>
  </si>
  <si>
    <t>% of beneficiaries in supported low-income settlements receiving:
-Iron and folic acid (IFA)
-Micronutrient powder (MNP)</t>
  </si>
  <si>
    <t># of poor and extremely poor beneficiary households in supported low-income settlements where at least one member is accessing to Government or other safety nets and social assistance</t>
  </si>
  <si>
    <t xml:space="preserve">Average % Improvement in UPPR Women's Empowerment Index
</t>
  </si>
  <si>
    <r>
      <rPr>
        <sz val="9"/>
        <rFont val="Arial"/>
        <family val="2"/>
      </rPr>
      <t>Average % Improvement in UPPR Community Living Conditions Index*, after 3 years of joining the programme</t>
    </r>
    <r>
      <rPr>
        <b/>
        <sz val="9"/>
        <rFont val="Arial"/>
        <family val="2"/>
      </rPr>
      <t xml:space="preserve"> </t>
    </r>
  </si>
  <si>
    <t>Number of homeless people supported under the programme by August 2014</t>
  </si>
  <si>
    <t xml:space="preserve">It is assumed that 2,500 homeless people will be supported by the programme each year from 2010 to 2013, and that in 2014 1,250 homeless people will be supported.
</t>
  </si>
  <si>
    <t>Operations and Maintenance</t>
  </si>
  <si>
    <t>Amount of SIF budget delivered (in GBP and USD)</t>
  </si>
  <si>
    <t>% of households satisfied with CDCs/PGs performance</t>
  </si>
  <si>
    <t xml:space="preserve">% of PGs/CDCs reporting improved capacity to address crime, dowry, domestic violence, polygamy and drug abuse
</t>
  </si>
  <si>
    <t>Outcome</t>
  </si>
  <si>
    <t>GoB allocation of resources for the urban poor</t>
  </si>
  <si>
    <t>Tenure security</t>
  </si>
  <si>
    <t>Number of Tenure Security News Reports Produced by August 2014 (Month 30)</t>
  </si>
  <si>
    <t>The number of press reports will be based on the number of media fellows joining UPPR from March 2012 to August 2014.
Media fellows will produce one report on urban poverty per month during each of the 30 months</t>
  </si>
  <si>
    <t>This indicator reflects the number of towns where the Settlement and Vacant Land Mapping (SLM) findings have been presented to authorities and results have been endorsed. 
By the end of 2011, this exercise had taken place in Gopalganj, Tongi, Narayanganj and Savar. 
It is expected that by 2013 all presentations will have been conducted.
Dhaka was not included in SLM, thus total number of towns is 22.</t>
  </si>
  <si>
    <t>Underweight</t>
  </si>
  <si>
    <t>Wasting</t>
  </si>
  <si>
    <t>Anaemia</t>
  </si>
  <si>
    <t>1% reduction</t>
  </si>
  <si>
    <t>2% reduction</t>
  </si>
  <si>
    <t>4% reduction</t>
  </si>
  <si>
    <t>3% reduction</t>
  </si>
  <si>
    <t>6% reduction</t>
  </si>
  <si>
    <t>5% reduction for children below 2 years
 1% reduction for children  2-5 years</t>
  </si>
  <si>
    <t>% of female and male beneficaries in supported low-income settlements who are employed 3 months to 1 year after receiving:
-skills development training (apprenticeships)
-small enterprise block grant</t>
  </si>
  <si>
    <t xml:space="preserve"># of press reports covering urban poverty issues in low-income settlements by:
-UPPR-commissioned 
-Others
</t>
  </si>
  <si>
    <t>Planned - UPPR</t>
  </si>
  <si>
    <t>Achieved - UPPR</t>
  </si>
  <si>
    <t>% implementation of Strategic Management Review  Recommendations and Organizational Development Plan</t>
  </si>
  <si>
    <t>INDICATORS TO BE REVIEWED BY THE MID-TERM REVIEW TEAM</t>
  </si>
  <si>
    <t>Theme</t>
  </si>
  <si>
    <t>#/% of new CDC conducting CAPs</t>
  </si>
  <si>
    <t>Output 1</t>
  </si>
  <si>
    <t>It is assumed that at least 70% of households will be satisfied with the performance of CDCs and PGs.</t>
  </si>
  <si>
    <t>Achieved - # HH in PGs</t>
  </si>
  <si>
    <t>Planned - # HH in PGs</t>
  </si>
  <si>
    <t xml:space="preserve">% of project human resource positions staffed </t>
  </si>
  <si>
    <t>Number of Tubewell Beneficiaries</t>
  </si>
  <si>
    <t>Number of Tubewell Beneficiaries in 2008</t>
  </si>
  <si>
    <t>Number of Tubewell Beneficiaries in 2009</t>
  </si>
  <si>
    <t>Number of Tubewell Beneficiaries in 2010</t>
  </si>
  <si>
    <t>Number of Tubewell Beneficiaries in 2011</t>
  </si>
  <si>
    <t>Number of Water Reservoir Beneficiaries</t>
  </si>
  <si>
    <t>Number of Water Reservoir Beneficiaries in 2008</t>
  </si>
  <si>
    <t>Number of Water Reservoir Beneficiaries in 2009</t>
  </si>
  <si>
    <t>Number of Water Reservoir Beneficiaries in 2010</t>
  </si>
  <si>
    <t>Number of Water Reservoir Beneficiaries in 2011</t>
  </si>
  <si>
    <t># of programme towns where Government authorities clarify the tenure security status of low-income settlement dwellers of at least one settlement in local or central Government land</t>
  </si>
  <si>
    <t>Related Logframe Outcome/Output</t>
  </si>
  <si>
    <t>% of beneficiary extreme poor children under 5 years old:
-stunted
-underweight 
-wasted 
-anaemic</t>
  </si>
  <si>
    <t>#/% of Community Action Plans (CAPs) prepared and approved by community and endorsed by Project Town Board (PTB)</t>
  </si>
  <si>
    <t>Proportion of population below the national poverty line*</t>
  </si>
  <si>
    <t>Bangladesh Bureau of Statistics (BBS) - Household Income and Expenditure Survey (HIES)
*This indicator considers urban population only</t>
  </si>
  <si>
    <t>Any child has died in the family</t>
  </si>
  <si>
    <t>Any adult or child for whom there is nutritional information is malnourished</t>
  </si>
  <si>
    <t>The household has no electricity</t>
  </si>
  <si>
    <t>The household's sanitation facility is not improved (according to MDG guidelines), or it is improved but shared with other households</t>
  </si>
  <si>
    <t>No household member has completed five years of schooling</t>
  </si>
  <si>
    <t>The household does not have access to clean drinking water (according to MDG guidelines), or clean water is more than 30 minutes walking from home</t>
  </si>
  <si>
    <t>The household has dirt, sand or dung floor</t>
  </si>
  <si>
    <t># of beneficiary households in supported low-income settlements provided with improved access to: 
-water facilities (tubewells and water reservoirs)
-sanitation facilities (latrines)
-drainage facilities
-footpath facilities
-cooking stoves</t>
  </si>
  <si>
    <t>UPPR - Nutrition Intevention M&amp;E System</t>
  </si>
  <si>
    <t>Planned - % in SCGs</t>
  </si>
  <si>
    <t>Achieved - % in SCGs</t>
  </si>
  <si>
    <t>% of beneficiary households multi-dimensionally poor
Average % (intensity) of deprivations among beneficiary households multi-dimensionally poor</t>
  </si>
  <si>
    <t xml:space="preserve"># of programme towns where Government authorities clarify the tenure security status of low-income settlement dwellers </t>
  </si>
  <si>
    <t>Output Indicator 5.5</t>
  </si>
  <si>
    <t>Cumulative Number</t>
  </si>
  <si>
    <t>Ability of CDCs to plan yearly and timely through CAP and Re-CAP</t>
  </si>
  <si>
    <t xml:space="preserve">#/% of existing CDCs performing yearly Re-CAP timely </t>
  </si>
  <si>
    <t>CDC graduation</t>
  </si>
  <si>
    <t xml:space="preserve">#/% of Community Development Committees (CDCs) which have presented concerns of beneficiary households to local authorities </t>
  </si>
  <si>
    <t>Number of News Reports Produced per Media Fellow per Month</t>
  </si>
  <si>
    <t xml:space="preserve">Number of Total News Reports Produced </t>
  </si>
  <si>
    <t xml:space="preserve">City-wide infrastructure  and services needed for community-based projects to be viable in place.
Formal and informal tenure of poor households and communities respected.
Health and other service providers are effective and protect the interests of the poor and very poor.
</t>
  </si>
  <si>
    <t>Assumptions to Calculate Planned Baselines, Targets and Milestones</t>
  </si>
  <si>
    <t># of households saving and having access to credit through savings and credit groups</t>
  </si>
  <si>
    <t>Medium</t>
  </si>
  <si>
    <t># of households in supported low-income settlements socially mobilised into primary groups (PGs)</t>
  </si>
  <si>
    <t>Number of Latrine Beneficiaries</t>
  </si>
  <si>
    <t>Number of Drainage Beneficiaries</t>
  </si>
  <si>
    <t>Number of Drainage Beneficiaries in 2008</t>
  </si>
  <si>
    <t>Number of Drainage Beneficiaries in 2009</t>
  </si>
  <si>
    <t>Number of Drainage Beneficiaries in 2010</t>
  </si>
  <si>
    <t>Number of Drainage Beneficiaries in 2011</t>
  </si>
  <si>
    <t>Number of Latrine Beneficiaries in 2008</t>
  </si>
  <si>
    <t>Number of Latrine Beneficiaries in 2009</t>
  </si>
  <si>
    <t>Number of Latrine Beneficiaries in 2010</t>
  </si>
  <si>
    <t>Number of Latrine Beneficiaries in 2011</t>
  </si>
  <si>
    <t xml:space="preserve">Employment and business opportunities are available at town level.
Other support services (e.g., microfinance) willing and able to provide services to self-employed workers.
</t>
  </si>
  <si>
    <t>Yearly Target</t>
  </si>
  <si>
    <t>Cumulative</t>
  </si>
  <si>
    <t>Apprenticeship Beneficiaries</t>
  </si>
  <si>
    <t>Block Grant Beneficiaries</t>
  </si>
  <si>
    <t>Effective project management systems established and operational</t>
  </si>
  <si>
    <t>Pro-poor urban policies and partnerships supported at the national and local levels</t>
  </si>
  <si>
    <t>All Households</t>
  </si>
  <si>
    <t>Electricity</t>
  </si>
  <si>
    <t>Sanitation</t>
  </si>
  <si>
    <t>Water</t>
  </si>
  <si>
    <t>Floor</t>
  </si>
  <si>
    <t>Cooking Fuel</t>
  </si>
  <si>
    <t>Assets</t>
  </si>
  <si>
    <t xml:space="preserve">Related to </t>
  </si>
  <si>
    <t>MDG 2</t>
  </si>
  <si>
    <t>MDG 4</t>
  </si>
  <si>
    <t>MDG 1</t>
  </si>
  <si>
    <t>MDG 7</t>
  </si>
  <si>
    <t>Household is deprived if</t>
  </si>
  <si>
    <t>Relative Weight</t>
  </si>
  <si>
    <t>Any school-aged child is not attending school in years 1 to 8</t>
  </si>
  <si>
    <t>Output Indicator 2.1</t>
  </si>
  <si>
    <t>Output Indicator 2.2</t>
  </si>
  <si>
    <t>Outcome Indicator 1</t>
  </si>
  <si>
    <t>Outcome Indicator 2</t>
  </si>
  <si>
    <t>Impact Indicator 1</t>
  </si>
  <si>
    <t>Impact Indicator 2</t>
  </si>
  <si>
    <t>Outcome Indicator 3</t>
  </si>
  <si>
    <t>Outcome Indicator 4</t>
  </si>
  <si>
    <t>OUTPUT 3</t>
  </si>
  <si>
    <t>Output Indicator 3.1</t>
  </si>
  <si>
    <t>Output Indicator 3.2</t>
  </si>
  <si>
    <t>Output Indicator 3.3</t>
  </si>
  <si>
    <t>Output Indicator 3.4</t>
  </si>
  <si>
    <t>Output Indicator 3.5</t>
  </si>
  <si>
    <t>OUTPUT 4</t>
  </si>
  <si>
    <t>Output Indicator 4.1</t>
  </si>
  <si>
    <t>Output Indicator 4.2</t>
  </si>
  <si>
    <t>Output Indicator 4.3</t>
  </si>
  <si>
    <t>OUTPUT 5</t>
  </si>
  <si>
    <t>The household cooks with dung, wood or charcoal</t>
  </si>
  <si>
    <t>The hosuehold does not own more than one of: radio, TV, telephone, bike, motorbike or refrigerator, and does not own a car or a truck.</t>
  </si>
  <si>
    <t/>
  </si>
  <si>
    <t>Poor urban communities have healthy and secure living environments</t>
  </si>
  <si>
    <t>Urban poor and extremely poor people acquire the resources, knowledge and skills to increase their income and assets</t>
  </si>
  <si>
    <t>Proportion of population below the national poverty line</t>
  </si>
  <si>
    <t># poor homeless people supported under the programme</t>
  </si>
  <si>
    <t>Number of homeless people supported under the programme by end 2010</t>
  </si>
  <si>
    <t>Number of homeless people supported under the programme by end 2011</t>
  </si>
  <si>
    <t>Number of homeless people supported under the programme by end 2012</t>
  </si>
  <si>
    <t>Number of homeless people supported under the programme by end 2013</t>
  </si>
  <si>
    <t xml:space="preserve">-National economic growth does not decline significantly.
-Government of Bangladesh economic policies become progressively pro-poor.
-Government and development partners prioritize urban poverty reduction policies and programmes.
-Political instability does not disrupt the programme.
</t>
  </si>
  <si>
    <t>Output Indicator 5.1</t>
  </si>
  <si>
    <t>Output Indicator 5.2</t>
  </si>
  <si>
    <t>Output Indicator 5.3</t>
  </si>
  <si>
    <t>Output Indicator 5.4</t>
  </si>
  <si>
    <t>URBAN PARTNERSHIPS FOR POVERTY REDUCTION (UPPR)</t>
  </si>
  <si>
    <t>Urban poverty in Bangladesh reduced</t>
  </si>
  <si>
    <t>Livelihoods and living conditions of 3 million poor and extreme poor people living in urban areas, especially women and children, sustainably  improved</t>
  </si>
  <si>
    <t>Urban poor communities mobilized to form representative and inclusive groups and prepare community action plans</t>
  </si>
  <si>
    <t># of programme towns where federations are established</t>
  </si>
  <si>
    <t>% of beneficiary household heads in supported low-income settlements who believe there's a strong likelihood of being evicted from their dwellings in the next five years (strong likelihood = more than 50% likelihood)</t>
  </si>
  <si>
    <t>Pourashavas and CCs willing and able to respond to the demands of organized poor communities.
Political economy and socio-cultural factors do not adversely affect the effective operation of groups.</t>
  </si>
  <si>
    <t># of programme towns where low-income settlements are officially recognised by Pourashava Mayors</t>
  </si>
  <si>
    <t xml:space="preserve"># of mature Community Development Committees (CDCs) </t>
  </si>
  <si>
    <t>DFID (£m)</t>
  </si>
  <si>
    <t>Govt (£m)</t>
  </si>
  <si>
    <t>Other (£m)</t>
  </si>
  <si>
    <t>Total (£m)</t>
  </si>
  <si>
    <t>% of Local Government Engineering Division resources allocated for urban pro-poor activities</t>
  </si>
  <si>
    <t># of beneficaries in supported low-income settlements receiving:
-skills development training (apprenticeships)
-small enterprise block grant</t>
  </si>
  <si>
    <t xml:space="preserve">MPI Dimension
</t>
  </si>
  <si>
    <t>Education</t>
  </si>
  <si>
    <t>Health</t>
  </si>
  <si>
    <t xml:space="preserve">Standard of Living </t>
  </si>
  <si>
    <t>Indicator</t>
  </si>
  <si>
    <t>Years of Schooling</t>
  </si>
  <si>
    <t>Child School Attendance</t>
  </si>
  <si>
    <t>Mortality</t>
  </si>
  <si>
    <t>Nutrition</t>
  </si>
  <si>
    <t>PROJECT NAME</t>
  </si>
  <si>
    <t>IMPACT</t>
  </si>
  <si>
    <t>Planned</t>
  </si>
  <si>
    <t>Achieved</t>
  </si>
  <si>
    <t>Source</t>
  </si>
  <si>
    <t>OUTCOME</t>
  </si>
  <si>
    <t>Assumptions</t>
  </si>
  <si>
    <t>INPUTS (£)</t>
  </si>
  <si>
    <t>DFID SHARE (%)</t>
  </si>
  <si>
    <t>INPUTS (HR)</t>
  </si>
  <si>
    <t>DFID (FTEs)</t>
  </si>
  <si>
    <t>OUTPUT 1</t>
  </si>
  <si>
    <t>IMPACT WEIGHTING (%)</t>
  </si>
  <si>
    <t>RISK RATING</t>
  </si>
  <si>
    <t>OUTPUT 2</t>
  </si>
  <si>
    <t>Output Indicator 1.1</t>
  </si>
  <si>
    <t>Output Indicator 1.2</t>
  </si>
  <si>
    <t>Output Indicator 1.3</t>
  </si>
  <si>
    <r>
      <t xml:space="preserve">Target 11 of MDG 7 is "Have achieved by 2020 a significant improvement in the lives of at least 100 million slum dwellers" and its Indicator 32 is "Proportion of households with access to secure tenure". UN-HABITAT defines the calculation of this indicator as: "1 minus the percentage of the urban population that lives in slums". 
The 2011 Bangladesh census will provide an estimate of this indicator in line with the official MDG Guidelines.The actual proportion of people living in slums is measured by a proxy, represented by the urban population living in households with at least one of the four characteristics: (a) lack of access to improved water supply; (b) lack of access to improved sanitation; (c) overcrowding (3 or more persons per room); and (d) dwellings made of non-durable material.
Otherwise, UN-HABITAT defines a slum household as "a group of individuals living under the same roof who lack one or more (in some cities, two or more) of the following conditions: (a) security of tenure, (b) structural quality and durability of dwellings, (c) access to safe water, (d) access to sanitation facilities and sufficient living area".
Bangladesh 2009 MDG report: According to the 2001 Population Census, approximately 31 million people (23% of the population) lived in urban areas, of which 7.8% resided in slums. The vast majority lives in six city corporations and approximately 300 municipalities. The urban population is increasing at the rate of 3-6% per annum. The urban population is expected to reach 50 million 2050 surpassing the rural population before 2050. 
The 2009 MDG Report cites insufficient data to monitor this indicator and no target is defined for 2015.
</t>
    </r>
    <r>
      <rPr>
        <b/>
        <sz val="9"/>
        <rFont val="Arial"/>
        <family val="2"/>
      </rPr>
      <t>Indicator Metadata as described in the UNSD MDG database</t>
    </r>
    <r>
      <rPr>
        <sz val="9"/>
        <rFont val="Arial"/>
        <family val="2"/>
      </rPr>
      <t xml:space="preserve">
Goal 7. Ensure environmental sustainability
Target 7.D: By 2020, to have achieved a significant improvement in the lives of at least 100 million slum dwellers
Indicator: 7.10 Proportion of urban population living in slums
The Proportion of urban population living in slums is the proportion of urban population living in slum households. A slum household is defined as a group of individuals living under the same roof lacking one or more1 of the following conditions:
 *   Access to improved water
 *   Access to improved sanitation
 *   Sufficient-living area
 *   Durability of housing
 *   Security of tenure
However, since information on secure tenure is not available for most of the countries, only the first four indicators are used to define slum household, and then to estimate the proportion of urban population living in slums.
Access to improved water:
Improved drinking water technologies are more likely to provide safe drinking water than those characterized as unimproved. A household is considered to have access to an improved water supply if it uses improved drinking water sources or delivery points (listed below).
Improved drinking water sources include: piped water into dwelling, plot or yard; public tap/standpipe; tube well/borehole; protected dug well; protected spring; and rainwater collection.
Unimproved drinking water sources include: unprotected dug well; unprotected spring; cart with small tank/drum; bottled water2 ; tanker-truck; and surface water (river, dam, lake, pond, stream, canal, irrigation channels).
Access to improved sanitation:
Improved sanitation facilities are more likely to prevent human contact with human excreta than unimproved facilities. A household is considered to have access to improved sanitation if it uses improved sanitation facilities (listed below).
Improved sanitation facilities3 include: flush or pour-flush to piped sewer system, septic tank or pit latrine; ventilated improved pit latrine; pit latrine with slab; and composting toilet.
Unimproved sanitation facilities include: flush or pour-flush to elsewhere4 ; pit latrine without slab or open pit; bucket; hanging toilet or hanging latrine; no facilities or bush or field.
Durability of housing: A house is considered "durable" if it is built on a non-hazardous location and has a structure permanent and adequate enough to protect its inhabitants from the extremes of climatic conditions, such as rain, heat, cold and humidity.
Sufficient living area: A house is considered to provide a sufficient living area for the household members if not more than three people share the same habitable (minimum of four square meters) room.
Secure tenure: Secure tenure is the right of all individuals and groups to effective protection by the State against arbitrary unlawful evictions. People have secure tenure when there is evidence of documentation that can be used as proof of secure tenure status or when there is either de facto or perceived protection against forced evictions.
1
According to the situation in a specific city this definition may be locally adapted. For example, in Rio de Janeiro living area is insufficient for both the middle classes and the slum population and is not a good discriminator. It could either be omitted, or it could be formulated as two or more of the conditions such as overcrowding and durability of housing.
2
Bottled water is considered improved only when the household uses water from an improved source for cooking and personal hygiene.
3
Only facilities, which are not shared or are not public are considered improved.
4
Excreta are flushed to the street, yard or plot, open sewer, a ditch, a drainage way or other location.
</t>
    </r>
  </si>
  <si>
    <t>Deep Tubewells</t>
  </si>
  <si>
    <t>Shallow Tubewells</t>
  </si>
  <si>
    <t>Community Latrines</t>
  </si>
  <si>
    <t>SIF Benefits</t>
  </si>
  <si>
    <t xml:space="preserve">According to the UPPR Pilot Census conducted in Bihary Colony in Naogaon, in 8.5% of households a member is accessing Government safety nets and social assistance. This estimate includes non-poor households.  The sample surveyed was 271 households. 
These were asked "Does any household member access to Government safety nets and/or other assistance?" 0-No Access (91.5%), 11-Maternity Allowance (0%), 12-VGF/VGD (0%), 13-Rehabilitation of divorced/abandoned woman (0%), 14-Girl's education stipend (0%), 15-Old-aged allowance/pension (8.5%), 16-Disability allowance (0%), 17-Freedom fighter's allowance (0%), 18-100 days employment programme (0%), 19-SOS children's village (0%), 20-Juvenile Center (0%), 21-Orphanage (0%), 22-Other (0%).
</t>
  </si>
  <si>
    <t>Planned - # HH in SCGs</t>
  </si>
  <si>
    <t>Achieved - # HH in SCGs</t>
  </si>
  <si>
    <t>2014 SIF Budget</t>
  </si>
  <si>
    <t>2013 SIF Budget</t>
  </si>
  <si>
    <t>2012 SIF Budget</t>
  </si>
  <si>
    <t>Drains (km)</t>
  </si>
  <si>
    <t>Tubewell Platform</t>
  </si>
  <si>
    <t>Faecal sludge management</t>
  </si>
  <si>
    <t>WASH in School</t>
  </si>
  <si>
    <t xml:space="preserve">It is assumed that 70% of all mobilized households will be organized into PGs.
Once mobilisation is complete in 2012, it is assumed that this percentage will increase to 75% by the end of the programme. 
It is assumed 50% of PG members will join savings and credit groups, that is, 35%  of all mobilised households. 
As it is assumed that PG coverage will reach 75% by the end of the programme, savings and credit group coverage will increase to 37.5%. 
</t>
  </si>
  <si>
    <t xml:space="preserve"># of female and male children-years of education delivered in supported low-income settlements by:
-primary school
-secondary school
</t>
  </si>
  <si>
    <t>It is assumed that 60% of apprenticeship and block grant beneficiaries will be employed 3 months to 1 year after receiving the training or grant.</t>
  </si>
  <si>
    <t># Beneficiaries in 2007</t>
  </si>
  <si>
    <t># Beneficiaries in 2008</t>
  </si>
  <si>
    <t># Beneficiaries in 2009</t>
  </si>
  <si>
    <t># Beneficiaries in 2010</t>
  </si>
  <si>
    <t># Beneficiaries in 2011</t>
  </si>
  <si>
    <t xml:space="preserve">Yearly </t>
  </si>
  <si>
    <t># of town-led partnerships and linkages established by the programme</t>
  </si>
  <si>
    <t>% of new female staff recruited (yearly)</t>
  </si>
  <si>
    <t>The SEF Budget Projection Tool 2007-2011 was used since 2007 to estimate the number of planned apprenticeship and BG beneficiaries</t>
  </si>
  <si>
    <t>For 2012-2014 Targets see SEF Budget and Beneficiaries Projection Tool 2012-2014 sheet</t>
  </si>
  <si>
    <t>2012 SEF Budget</t>
  </si>
  <si>
    <t>SEF Benefits</t>
  </si>
  <si>
    <t xml:space="preserve">Proj. Share of Budget </t>
  </si>
  <si>
    <t xml:space="preserve">Proj. Budget </t>
  </si>
  <si>
    <t xml:space="preserve">Est. Unit Cost </t>
  </si>
  <si>
    <t>Projected Number of Units</t>
  </si>
  <si>
    <t>Est. Number of Beneficiaries per Unit</t>
  </si>
  <si>
    <t>Proj. Number of Beneficiaries</t>
  </si>
  <si>
    <t>Apprenticeships</t>
  </si>
  <si>
    <t>Block Grants</t>
  </si>
  <si>
    <t>Education Grants</t>
  </si>
  <si>
    <t>Social Development Grants</t>
  </si>
  <si>
    <t>N/A</t>
  </si>
  <si>
    <t>UFP Grants</t>
  </si>
  <si>
    <t>2013 SEF Budget</t>
  </si>
  <si>
    <t>Est. Number of Beneficiary HH per Unit</t>
  </si>
  <si>
    <t>2014 SEF Budget</t>
  </si>
  <si>
    <t>Proj. Cumulative Number of Beneficiaries</t>
  </si>
  <si>
    <t>Footpaths</t>
  </si>
  <si>
    <t>Water Reservoirs</t>
  </si>
  <si>
    <t>The SEF Budget Projection Tool 2007-2011 was used since 2007 to estimate the number of planned children-years of education</t>
  </si>
  <si>
    <t>Education Grant Beneficiaries</t>
  </si>
  <si>
    <t>End 2010</t>
  </si>
  <si>
    <t>End 2011</t>
  </si>
  <si>
    <t>Number of Staff Planned</t>
  </si>
  <si>
    <t>Number of Staff Hired</t>
  </si>
  <si>
    <t>Number of new staff recruited</t>
  </si>
  <si>
    <t>Number of new female staff recruited</t>
  </si>
  <si>
    <t>% of HR Positions Filled</t>
  </si>
  <si>
    <t>% of New female Staff recruited</t>
  </si>
  <si>
    <t>Year 2010</t>
  </si>
  <si>
    <t>Year2011</t>
  </si>
  <si>
    <t>Year</t>
  </si>
  <si>
    <t>Budget in GBP</t>
  </si>
  <si>
    <t>Cumulative Budget in GBP</t>
  </si>
  <si>
    <t>Revised SIF Budget</t>
  </si>
  <si>
    <t>Revised SEF Budget</t>
  </si>
  <si>
    <t>The SIF Budget Projection Tool 2007-2011 was used in previous logical frameworks to estimate the number of planned tubewell, water reservoir, latrine and drainage beneficiaries. The tool did not contain information on footpaths or improved cooking stoves.
For 2012-2014 Targets see SIF Budget and Beneficiaries Projection Tool 2012-2014 sheet</t>
  </si>
  <si>
    <t>Pond Excavations</t>
  </si>
  <si>
    <t>Street Lights</t>
  </si>
  <si>
    <t>Market Shades</t>
  </si>
  <si>
    <t>Cooking Stoves</t>
  </si>
  <si>
    <t>community center</t>
  </si>
  <si>
    <t>Others</t>
  </si>
  <si>
    <t>Footpaths (km)</t>
  </si>
  <si>
    <t>Shelter improvement</t>
  </si>
  <si>
    <t>Community center</t>
  </si>
  <si>
    <t xml:space="preserve">Comm. Piped Water Supply </t>
  </si>
  <si>
    <t>Latrines</t>
  </si>
  <si>
    <t>Proj. Number of Beneficiary HH</t>
  </si>
  <si>
    <t>Proj. Cumulative Number of Beneficiary HH</t>
  </si>
  <si>
    <t>Planned - Partnerhips</t>
  </si>
  <si>
    <t>Planned - Linkages</t>
  </si>
  <si>
    <t>Achieved - Partnerships</t>
  </si>
  <si>
    <t>Achieved - Linkages</t>
  </si>
  <si>
    <t>Planned - Water Supply</t>
  </si>
  <si>
    <t>Achieved - Water Supply</t>
  </si>
  <si>
    <t>Output Indicator 2.3</t>
  </si>
  <si>
    <t>Output Indicator 2.4</t>
  </si>
  <si>
    <t xml:space="preserve">UPPR - Socio-Economic Fund (SEF) Short-Term Outcome Sample Surveys
</t>
  </si>
  <si>
    <t>Planned - Pregnant women IFA</t>
  </si>
  <si>
    <t>Achieved - Pregnant women IFA</t>
  </si>
  <si>
    <t>Planned - Pregnant women DT</t>
  </si>
  <si>
    <t>Achieved - Pregnant women DT</t>
  </si>
  <si>
    <t>Planned - Adolescent girls IFA</t>
  </si>
  <si>
    <t>Achieved - Adolescent girls IFA</t>
  </si>
  <si>
    <t>Planned - Adolescent girls DT</t>
  </si>
  <si>
    <t>Achieved - Adolescent girls DT</t>
  </si>
  <si>
    <t>Planned - Children Under 5 DT</t>
  </si>
  <si>
    <t>Achieved - Children Under 5 DT</t>
  </si>
  <si>
    <t>Output Indicator 3.6</t>
  </si>
  <si>
    <t>Planned - # HH in CDCs</t>
  </si>
  <si>
    <t>Achieved - # HH in CDCs</t>
  </si>
  <si>
    <t>Planned - % HH in PGs</t>
  </si>
  <si>
    <t>Achieved - % HH in PGs</t>
  </si>
  <si>
    <t>Planned - HQ</t>
  </si>
  <si>
    <t>Achieved - HQ</t>
  </si>
  <si>
    <t>UPPR - Human Resources Data (six monthly)</t>
  </si>
  <si>
    <t xml:space="preserve">% empowered women by the UPPR participatory women’s empowerment scorecard </t>
  </si>
  <si>
    <t>Spending without carry over</t>
  </si>
  <si>
    <t>Remarks</t>
  </si>
  <si>
    <t>Budget</t>
  </si>
  <si>
    <t>New trainees</t>
  </si>
  <si>
    <t xml:space="preserve"> </t>
  </si>
  <si>
    <t>Total</t>
  </si>
  <si>
    <t>ORIGINAL CALCULATION</t>
  </si>
  <si>
    <t>REVISED BUDGET</t>
  </si>
  <si>
    <t>Achieved to 2011</t>
  </si>
  <si>
    <t xml:space="preserve">  ??  </t>
  </si>
  <si>
    <t>Target for 2012</t>
  </si>
  <si>
    <t xml:space="preserve">   </t>
  </si>
  <si>
    <t>&lt;budget in 2014</t>
  </si>
  <si>
    <t>Target for 2013</t>
  </si>
  <si>
    <t xml:space="preserve">  $-   </t>
  </si>
  <si>
    <t xml:space="preserve">  -   </t>
  </si>
  <si>
    <t>Other</t>
  </si>
  <si>
    <t>TOTAL</t>
  </si>
  <si>
    <t>variance with original</t>
  </si>
  <si>
    <t xml:space="preserve">Achieved </t>
  </si>
  <si>
    <t>Planned - Block Grant</t>
  </si>
  <si>
    <t>Achieved - Block Grant</t>
  </si>
  <si>
    <t>Planned - Skills Training</t>
  </si>
  <si>
    <t>Achieved - Skills Training</t>
  </si>
  <si>
    <t>Planned - Latrine</t>
  </si>
  <si>
    <t>Achieved - Latrine</t>
  </si>
  <si>
    <t xml:space="preserve"># of HH in supported low-income settlements socially mobilised into primary groups (PGs)
</t>
  </si>
  <si>
    <t>Planned - Multi-Dimensionally Poor</t>
  </si>
  <si>
    <t>Achieved - Multi-Dimensionally Poor</t>
  </si>
  <si>
    <t>Planned - Intensity of Deprivation</t>
  </si>
  <si>
    <t>Achieved - Intensity of Deprivation</t>
  </si>
  <si>
    <t>Planned - First CAP</t>
  </si>
  <si>
    <t>Achieved - First CAP</t>
  </si>
  <si>
    <t>Planned - Town</t>
  </si>
  <si>
    <t>Achieved - Town</t>
  </si>
  <si>
    <t>% of project human resource positions staffed at HQ and Town levels</t>
  </si>
  <si>
    <t>% of female staff at HQ and Town levels</t>
  </si>
  <si>
    <t>The estimated number of beneficiary households per SIF investments are:
-Shallow tubewell: 15 HH
-Deep tubewell: 50 HH
-Water Reservoirs: 50 HH
-Latrines with septic tanks: 3 HH
-Community latrines: 50 HH
-Improved cooking stoves: 1 HH
-Drainage: 500 HH per km
-Footpaths: 500 HH per km</t>
  </si>
  <si>
    <t># and % of primary group households saving and having access to credit through savings and credit groups</t>
  </si>
  <si>
    <t>Planned - Children Under 2 DS</t>
  </si>
  <si>
    <t>Achieved - Children Under 2 DS</t>
  </si>
  <si>
    <t>% of beneficiaries in supported low-income settlements receiving:
-Iron and folic acid (IFA)
-Deworming tablet (DT)
-Deworming Suspension (DS)</t>
  </si>
  <si>
    <t># of children supported towards achieving their Primary School Certificate (PSC) and Secondary School Certificate (SSC)</t>
  </si>
  <si>
    <t>Planned - Total</t>
  </si>
  <si>
    <t>Achieved - Total</t>
  </si>
  <si>
    <t>Achieved - Female PSC</t>
  </si>
  <si>
    <t>Achieved - Male PSC</t>
  </si>
  <si>
    <t>Achieved - Female SSC</t>
  </si>
  <si>
    <t>Achieved - Male SSC</t>
  </si>
  <si>
    <t>Achieved - Drain and Footpath</t>
  </si>
  <si>
    <t>Planned - Drain and Footpath</t>
  </si>
  <si>
    <t>Planned - ReCAP</t>
  </si>
  <si>
    <t>Achieved - ReCAP</t>
  </si>
  <si>
    <t xml:space="preserve">% of CDCs with a first Community Action Plan (CAP)  and Repeat Community Action Plan (ReCAP)
</t>
  </si>
  <si>
    <t>Planned - Female Skills Training</t>
  </si>
  <si>
    <t>Achieved - Female Skills Training</t>
  </si>
  <si>
    <t>Planned - Female</t>
  </si>
  <si>
    <t>Achieved - Female</t>
  </si>
  <si>
    <t xml:space="preserve"># of press and television reports covering urban poverty issues in UPPR low-income settlements
</t>
  </si>
  <si>
    <t>Planned - Two Annual Targets met</t>
  </si>
  <si>
    <t>Achieved - Two Annual Targets met</t>
  </si>
  <si>
    <t>Planned - High Level Committee</t>
  </si>
  <si>
    <t>Achieved - High Level Committee</t>
  </si>
  <si>
    <t>Planned - Secretariat</t>
  </si>
  <si>
    <t>Achieved - Secretariat</t>
  </si>
  <si>
    <t>Planned - Targets met</t>
  </si>
  <si>
    <t>Achieved - Targets met</t>
  </si>
  <si>
    <t xml:space="preserve">Key policy instruments influenced:
- Two annual urban targets of Sixth Five Year Plan met
- Formation of high level Ministerial Committee for Bangladesh Urban Forum
- Establishment of permanent Secretariat for Bangladesh Urban Form
- % of Pillar 6 targets of UNDAF achieved </t>
  </si>
  <si>
    <t>APPRENTICESHIP GRANT DETAILS</t>
  </si>
  <si>
    <t xml:space="preserve">Trainees under multi-year budget </t>
  </si>
  <si>
    <t>UFP Grants (SIS)</t>
  </si>
  <si>
    <t xml:space="preserve">EDUCATION GRANT DETAILS: </t>
  </si>
  <si>
    <t>Students under multi-year budget</t>
  </si>
  <si>
    <t xml:space="preserve">New students </t>
  </si>
  <si>
    <t xml:space="preserve">BLOCK GRANT DETAILS: </t>
  </si>
  <si>
    <t>Beneficiaries under multi year grants</t>
  </si>
  <si>
    <t xml:space="preserve">New beneficiaires </t>
  </si>
  <si>
    <t>NOTE</t>
  </si>
  <si>
    <t xml:space="preserve">AG, 2012; Carryover grant of 362,059 USD for 11,531 trainees and new 7,799 trainees will receive the grant. </t>
  </si>
  <si>
    <t xml:space="preserve">EG, 2012; Carryover grant of  380,785 USD for 18,817 students and new 19,070 grants will be given. </t>
  </si>
  <si>
    <t xml:space="preserve">BG, 2012; Carryover grant of  7,782 USD for 2,199 bussiness starter and new 36,444 grants will be given. </t>
  </si>
  <si>
    <t xml:space="preserve">AG, 2013; Carryover grant of 79,877 USD for 2322 trainees and new 17,001 trainees will receive the grant. </t>
  </si>
  <si>
    <t xml:space="preserve">EG, 2013; Carryover grant of  341,460 USD for 11,382 students and new 23,214 grants will be given. </t>
  </si>
  <si>
    <t>USING GOVERNMENT RATES FOR 2013 AND 2014</t>
  </si>
  <si>
    <t>in Log Frame</t>
  </si>
  <si>
    <t>LGED RATE 2012</t>
  </si>
  <si>
    <t>% of beneficiary households (HH) multi-dimensionally poor by Multi-Dimensional Poverty Index (MPI)
Average % (intensity) of deprivations among beneficiary households multi-dimensionally poor by MPI</t>
  </si>
  <si>
    <t>Yes</t>
  </si>
  <si>
    <t xml:space="preserve"># of beneficiaries receiving:
-skills development training (apprenticeships)
-small enterprise block grant
</t>
  </si>
  <si>
    <t>% of beneficiaries who found employment six months after receiving:
-skills development training (apprenticeships)
-small enterprise block grant</t>
  </si>
  <si>
    <t># of beneficiary households in supported low-income settlements to benefit from: 
- water facilities (tubewells and water reservoirs)
- latrines
- Drainage and footpath facilities</t>
  </si>
  <si>
    <t>* UPPR Form 1: Mobilisation data, including CDC and Primary Group membership demographics
* UPPR use a factor of 4.3 to determine number of members per household
* As the mobilisation target was exceeded by 2012, the focus will be placed upon strengthening mobilisation for the remainder of the project.</t>
  </si>
  <si>
    <t>* Sixth Five Year Plan Annual Report
* Bangladesh Urban Forum Records
* UNDAF Annual Report</t>
  </si>
  <si>
    <r>
      <t xml:space="preserve">* UPPR Form 6: Settlement Improvement Fund (SIF) Activities  (Quarterly)
* UPPR SIF Database
</t>
    </r>
    <r>
      <rPr>
        <sz val="8"/>
        <color indexed="10"/>
        <rFont val="Arial"/>
        <family val="2"/>
      </rPr>
      <t xml:space="preserve">
</t>
    </r>
  </si>
  <si>
    <t>UPPR Form 3: Savings and Credit Group</t>
  </si>
  <si>
    <t>Planned: % DMP held by women from Extreme Poor and Poor households</t>
  </si>
  <si>
    <t>Achieved: % DMP held by women from Extreme Poor &amp; Poor households</t>
  </si>
  <si>
    <t>Outcome Indicator 2: % poor settlements in Community Development Committees (CDCs) reporting at least 10% improvement in Settlement Living Conditions Index by 2014</t>
  </si>
  <si>
    <t xml:space="preserve">The SLM focused on settlements rather than CDCs using 16 indicators across 5 sectors. It is proposed to undertake a follow-up study in a sample of these settlements focusing on Water and Sanitation and Infrastructure to see how many achieved at least a 10% improvement on their 2010 score. On average Water and Sanitation scored 31 and Infrastructure scored 39.3 from a maximum score of 100. It would be possible to compare settlements outside of CDCs although it should be noted that they may be receiving similar interventions from other organisations. </t>
  </si>
  <si>
    <t>Outcome Indicator 3: % empowered women by the UPPR participatory women’s empowerment scorecard</t>
  </si>
  <si>
    <t>The target of 50% in 2013 and 60% in 2014 is based in part on the experiences of the Chars Livelihood Project when undertaking a similar study. However given that the emphasis on female mobilisation and the urban context it is difficult to estimate when no baseline has been taken. UPPR will develop a participatory measure of empowerment with the support of a qualitative consultant.</t>
  </si>
  <si>
    <t>Output Indicator 1.3: % of CDCs with a first Community Action Plan (CAP) and Repeat Community Action Plan (ReCAP)</t>
  </si>
  <si>
    <t>As discussed in the meeting. The targets are based on expectations and initial findings from database. Some additional data cleaning is required before populating. There is a time lag in new CDCs undertaking CAP while some CDCs have been formed but are not funded so did not undertake a CAP.</t>
  </si>
  <si>
    <t>Wording of indicator changed for greater clarity with 2.2 and 2.3. Also targets for 2013 and 2014 adjusted in light of revised LGED unit costs.</t>
  </si>
  <si>
    <t>Output Indicator 2.2: % HH members with access to improved water source</t>
  </si>
  <si>
    <t>As discussed in the meeting, this will be a headline indicator but the score will be derived from a range of indicators including distance, water quality, security, etc.</t>
  </si>
  <si>
    <t>Output Indicator 2.3: % HH members with access to improved latrines</t>
  </si>
  <si>
    <t>As discussed in the meeting, this will be a headline indicator but the score will be derived from a range of indicators including distance, maintenance, security, etc.</t>
  </si>
  <si>
    <t>Output Indicator 2.4: % of SIF community contracts completed within 12 months of commencement</t>
  </si>
  <si>
    <t>Targets are based on expectations and initial analysis. There is a challenge in 2014 however given the shorter time frame for completion.</t>
  </si>
  <si>
    <t>A target of 60% in line with the SEF guideline has been introduced for female participation.</t>
  </si>
  <si>
    <t>After consideration UPPR has opted to use employment rather than relevant employment since it is possible that training may have contributed to greater confidence and capacity to participate in the labour market.</t>
  </si>
  <si>
    <t>Output Indicator 3.3: # of children supported towards achieving their Primary School Certificate (PSC) and Secondary School Certificate (SSC)</t>
  </si>
  <si>
    <t xml:space="preserve">Re-worded in line with DFID advice however it should be noted that the emphasis is not on actually obtaining the certificates, but contributing to that process. This is as a child may receive three years support but may not yet have reached their final year of education. </t>
  </si>
  <si>
    <t>Output Indicator 3.5: # and % of primary group households saving and having access to credit through savings and credit groups</t>
  </si>
  <si>
    <t>Output Indicator 3.6: % of SEF community contracts completed within 12 months of commencement</t>
  </si>
  <si>
    <t>Output Indicator 4.2: # of press and television reports covering urban poverty issues in UPPR low-income settlements</t>
  </si>
  <si>
    <t>Output Indicator 4.3: # of town-led partnerships and linkages established through the programme</t>
  </si>
  <si>
    <t>Output Indicator 5.4: % of female staff at HQ and Town levels</t>
  </si>
  <si>
    <t>The targets have been reduced to a more realistic level.</t>
  </si>
  <si>
    <t xml:space="preserve">Outcome Indicator 4: 
Key policy instruments influenced:
- Two annual urban targets of Sixth Five Year Plan met
- Formation of high level Ministerial Committee for Bangladesh Urban Forum
- Establishment of permanent Secretariat for Bangladesh Urban Form
- % of Pillar 6 targets of UNDAF achieved
</t>
  </si>
  <si>
    <t>This has been adjusted to a 85% target as 95% was judged to be unrealistic.</t>
  </si>
  <si>
    <t xml:space="preserve">These indicators are as discussed with DFID although UPPR/UNDP would like to retain the UNDAF indicator. Firstly the UNDAF is a significant policy space in Bangladesh. Secondly that UPPR was a key driver of the inclusion of urban poverty in the UNDAF is important. Thirdly UPPR is the major contributor to the success of UNDAF Pillar 6 as 80% of the towns covered are where UPPR works. </t>
  </si>
  <si>
    <t>Output Indicator 3.2:% of beneficiaries who found employment six months after receiving:
-skills development training (apprenticeships)
-small enterprise block grant</t>
  </si>
  <si>
    <t xml:space="preserve">Output Indicator 3.1: # of beneficiaries receiving:
-skills development training (apprenticeships)
-small enterprise block grant
</t>
  </si>
  <si>
    <t>Output Indicator 2.1: # of beneficiary households in supported low-income settlements to benefit from: 
- water facilities (tubewells and water reservoirs)
- latrines
- Drainage and footpath facilities</t>
  </si>
  <si>
    <t>Output Indicator 3.4: % of beneficiaries in supported low-income settlements receiving:
-Iron and folic acid (IFA)
-Deworming tablet (DT)
-Deworming Suspension (DS)</t>
  </si>
  <si>
    <t>Comments</t>
  </si>
  <si>
    <t>Achievement in reaching MDG goal 7 target 11, a significant improvement in the lives of at least 100 million slum dwellers by 2020</t>
  </si>
  <si>
    <t>The wording reflects the indicator although it should be noted that this target was surpassed by 2010.</t>
  </si>
  <si>
    <t>The Household Income and Expenditure Survey (HIES) is conducted at five year intervals. It should be conducted again in 2015.</t>
  </si>
  <si>
    <t>No HIES</t>
  </si>
  <si>
    <t>% decision making positions (DMP) in community structures (CDC, Cluster and Federation) held by extreme poor and poor females and females from vulnerable and socially excluded households</t>
  </si>
  <si>
    <t xml:space="preserve">Planned: % DMP held by females from vulnerable and socially excluded households </t>
  </si>
  <si>
    <t>The targets of 85% and 10% respectively are based on project planning and supported by initial findings from our database. Some additional analysis is required before populating. 
Wording was adjusted since previous version which was in wrong order</t>
  </si>
  <si>
    <t>The linkages target for 2013 and 2014 has been reduced as it was unrealistic for towns. It should be noted that many more linkages and partnerships are formed through the Clusters with support of the UPPR town teams but these are not recored in the Log Frame. This might be considered.</t>
  </si>
  <si>
    <t>Planned - GBP</t>
  </si>
  <si>
    <t>Achieved - GBP</t>
  </si>
  <si>
    <t>Planned - USD</t>
  </si>
  <si>
    <t>Achieved - USD</t>
  </si>
  <si>
    <t>Proportion of SIF budget delivered (in GBP and USD)</t>
  </si>
  <si>
    <t>Proportion of SEF budget delivered (in GBP and USD)</t>
  </si>
  <si>
    <t>% in GBP</t>
  </si>
  <si>
    <t>% in USD</t>
  </si>
  <si>
    <t xml:space="preserve">A 50% target was derived from the previous targets (70% of CDC households in PGs and 35% of CDC households in Savings and Credit Groups).
Targets have not increased as while the overall tagret has been met, this belies variation at town level. With a focus on achieving greater sustainability over the remainder of the project, it is advised that the focus be on ensuring that towns are achieving at least 50%. </t>
  </si>
  <si>
    <t>UPPR - Form 5: Socio-Economic Fund (SEF) Activities (Quarterly)
UPPR - SEF Database
A target of 70% girls has been set by SEF Guidelines. Targets added retrospectively for 2010-2011.</t>
  </si>
  <si>
    <t xml:space="preserve">UPPR Form 5: Socio-Economic Fund (SEF) Activities (Quarterly)
UPPR SEF Database
A target of 60% women for apprenticeships has been set by SEF Guidelines
Block grants are for extreme poor women only
</t>
  </si>
  <si>
    <t xml:space="preserve">* UPPR - Settlement Improvement Fund (SIF) Short-Term Outcome Sample Survey in 2013 and 2014. 
* Measuring acccess to the improved water source will include distance, time, water quality, litres per household member per day and maintenance.
</t>
  </si>
  <si>
    <t># of programme towns where low-income settlements are officially recognised by Municipal and Pourashava Mayors through signing the Settlement Map</t>
  </si>
  <si>
    <t>UPPR - ATLAS Financial System Report (Yearly)
This is the annual figure to ensure consistency with exchange rates</t>
  </si>
  <si>
    <t>Given lack of clarity, we have updated the indicator to reflect recognition by Mayor through sigining the maps of poor settlements developed by UPPR. Two have been signed so far. Tagrets revised to reflect this. Please note Dhaka was not mapped.</t>
  </si>
  <si>
    <t>* UPPR - Settlement Improvement Fund (SIF) Short-Term Outcome Sample Survey in 2013 and 2014. 
* Measuring acccess to the improved latrine will include distance, time, maintenance and safety.</t>
  </si>
  <si>
    <t xml:space="preserve">Achieved # of PGs </t>
  </si>
  <si>
    <t>% HH members in CDCs with access to improved water source</t>
  </si>
  <si>
    <t>% HH members in CDCs with access to improved latrines</t>
  </si>
  <si>
    <t xml:space="preserve">Achieved: % DMP held by females from vulnerable and socially excluded households </t>
  </si>
  <si>
    <t xml:space="preserve">UPPR Form 2 - Mobilisation events including number of meetings and CAPs.
* ReCAP is a percentage of all CDCs formed up to December 2011 (2,221).
* The above figures are subject to verification as initial inquiries suggest ReCAP is undercounted. We plan to collect hardcopies of all CAPs and ReCAPs at HQ over Quarter 2 of 2013 and will update accordingly.
</t>
  </si>
  <si>
    <t>% poor settlements in Community Development Committees (CDCs) reporting at least 10% improvement in Water and Sanitation and Infrastructure conditions</t>
  </si>
  <si>
    <t xml:space="preserve">UPPR and United Nations Information Centre - Press Clippings 
</t>
  </si>
  <si>
    <t>The indicator has been adjusted to reflect both press and television reports about UPPR settlements. The media fellowship is being discontinued. However previously articles written about UPPR towns at the local level outside of the Fellowship were not counted and should be.</t>
  </si>
  <si>
    <t>Participatory Identification of the Poor (PIP) database for CDCs only. The data above is based upon CDCs only. New data collection is required during 2013 for Clusters and Federations. Annual targets constant as no longer mobilising but focusing on sustainability.</t>
  </si>
  <si>
    <t>This will be a sample study in 2014 of settlements within Community Development Committees using the Settlement Land Mapping study of 2010 as a baseline - using this baseline, poor settlements scored 31 (from 100) on the Water and Sanitation Index and 39.3 (from 100) on the Infrastructure Index.</t>
  </si>
  <si>
    <t>The Women's Empowerment Scorecard Sample Study will be conducted in 2013 and 2014. Empowerment indicators and threshold will be determined in a participatory manner
The 2013 study will consider progress up to 2013, from start of UPPR while the 2014 study will explore progress in the last 12 months as UPPR looks to build sustainability at community level.</t>
  </si>
  <si>
    <t>% of SIF community contracts completed during the calendar year which took less than 12 months to finish</t>
  </si>
  <si>
    <t>% of SEF community contracts completed during the calendar year which took less than 12 months to finish</t>
  </si>
  <si>
    <t>Update Q4'13</t>
  </si>
  <si>
    <t>Output Indicator 1.4</t>
  </si>
  <si>
    <t xml:space="preserve">Number of towns where the capacity of LGIs to support pro-poor policy development is deemed at least satisfactory on a capacity assessment scorecard </t>
  </si>
  <si>
    <t xml:space="preserve">Planned </t>
  </si>
  <si>
    <t>Output Indicator 1.5</t>
  </si>
  <si>
    <t xml:space="preserve">Number of towns participating in the ward-level planning pilot that have developed climate change resilience strategies </t>
  </si>
  <si>
    <t>Number of clusters participating in the ward-level planning pilot that are aligned to ward boundaries and registered with the appropriate authority</t>
  </si>
  <si>
    <t>Output Indicator 3.7</t>
  </si>
  <si>
    <t xml:space="preserve">Number of MOUs signed between the community and municipality with private sector entities to provide training and employment opportunities in poor urban settlements </t>
  </si>
  <si>
    <t>UPPR is developing a capacity assessment scorecard which it will complete with towns in 2013 and 2015</t>
  </si>
  <si>
    <t>Output Indicator 4.4</t>
  </si>
  <si>
    <t>Output Indicator 4.5</t>
  </si>
  <si>
    <t xml:space="preserve">New models of security of tenure are piloted and documented </t>
  </si>
  <si>
    <t>Completed reports shared with DFID</t>
  </si>
  <si>
    <t>Number of short and long term outcome studies and research studies on UPPR best practices carried out</t>
  </si>
  <si>
    <t>Documentation of redrawn clusters and of registration shared with DFID</t>
  </si>
  <si>
    <t>Documentation of the climate change resilience strategies shared with DFID</t>
  </si>
  <si>
    <t>Partnerships and Linkages database, including both town and community led linkages.
Linkages: collaborations with other organisatons to deliver services that involve no exchange of funds.
Partnerships: collaboration with other organisations where UPPR pays for the services provided.</t>
  </si>
  <si>
    <t xml:space="preserve"># of partnerships and linkages established through the project
</t>
  </si>
  <si>
    <t>Documentation of MOUs shared with DFID</t>
  </si>
  <si>
    <t xml:space="preserve">Multi-Dimensional Poverty Index study to be conducted in sample of towns in 2013 and 2014. </t>
  </si>
  <si>
    <t>UPPR SIF Database
* 2012 data will be available in December 2013 following revisions to the database</t>
  </si>
  <si>
    <t>UPPR SEF Database
* 2012 data will be available in December 2013 following revision to the database</t>
  </si>
  <si>
    <t xml:space="preserve">Evidence of signed Settlement Land Maps
</t>
  </si>
  <si>
    <t xml:space="preserve">new activity for cost extension </t>
  </si>
  <si>
    <t>Documentation of new models of land tenure security shared with DFID</t>
  </si>
  <si>
    <t>December-14 *</t>
  </si>
  <si>
    <t>61.6% (2009)</t>
  </si>
  <si>
    <t>No Data</t>
  </si>
  <si>
    <t xml:space="preserve">Achievement in reaching MDG Indicator 7.10 Proportion of urban population living in slums
</t>
  </si>
  <si>
    <t xml:space="preserve">United Nations Statistics Division (UNSD) - Millennium Development Goals (MDGs) Global Monitoring Database
</t>
  </si>
  <si>
    <t>*All Dec 2014 targets to be achieved by Aug 2014, except for the six cost extension phase targets set for Mar 2015.  Indicator 3.4 nutrition targets are to be achieved Dec 13, 14 &amp; 15</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</si>
</sst>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3" formatCode="_-* #,##0.00_-;\-* #,##0.00_-;_-* &quot;-&quot;??_-;_-@_-"/>
    <numFmt numFmtId="164" formatCode="_(&quot;$&quot;* #,##0.00_);_(&quot;$&quot;* \(#,##0.00\);_(&quot;$&quot;* &quot;-&quot;??_);_(@_)"/>
    <numFmt numFmtId="165" formatCode="_(* #,##0.00_);_(* \(#,##0.00\);_(* &quot;-&quot;??_);_(@_)"/>
    <numFmt numFmtId="166" formatCode="0.0%"/>
    <numFmt numFmtId="167" formatCode="[$-409]mmmm\-yy;@"/>
    <numFmt numFmtId="168" formatCode="_(&quot;$&quot;* #,##0_);_(&quot;$&quot;* \(#,##0\);_(&quot;$&quot;* &quot;-&quot;??_);_(@_)"/>
    <numFmt numFmtId="169" formatCode="_(* #,##0_);_(* \(#,##0\);_(* &quot;-&quot;??_);_(@_)"/>
    <numFmt numFmtId="170" formatCode="_-[$£-809]* #,##0_-;\-[$£-809]* #,##0_-;_-[$£-809]* &quot;-&quot;??_-;_-@_-"/>
  </numFmts>
  <fonts count="4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9"/>
      <name val="Arial"/>
      <family val="2"/>
    </font>
    <font>
      <sz val="9"/>
      <name val="Arial"/>
      <family val="2"/>
    </font>
    <font>
      <sz val="10"/>
      <name val="Arial"/>
      <family val="2"/>
    </font>
    <font>
      <b/>
      <sz val="10"/>
      <name val="Arial"/>
      <family val="2"/>
    </font>
    <font>
      <sz val="11"/>
      <color indexed="8"/>
      <name val="Calibri"/>
      <family val="2"/>
    </font>
    <font>
      <b/>
      <sz val="10"/>
      <color indexed="8"/>
      <name val="Arial"/>
      <family val="2"/>
    </font>
    <font>
      <sz val="10"/>
      <color indexed="8"/>
      <name val="Arial"/>
      <family val="2"/>
    </font>
    <font>
      <b/>
      <sz val="10"/>
      <color indexed="8"/>
      <name val="Arial"/>
      <family val="2"/>
    </font>
    <font>
      <sz val="10"/>
      <color indexed="8"/>
      <name val="Calibri"/>
      <family val="2"/>
    </font>
    <font>
      <sz val="10"/>
      <color indexed="8"/>
      <name val="Arial"/>
      <family val="2"/>
    </font>
    <font>
      <sz val="8"/>
      <name val="Arial"/>
      <family val="2"/>
    </font>
    <font>
      <b/>
      <sz val="8"/>
      <name val="Arial"/>
      <family val="2"/>
    </font>
    <font>
      <sz val="8"/>
      <name val="Arial"/>
      <family val="2"/>
    </font>
    <font>
      <sz val="8"/>
      <color indexed="10"/>
      <name val="Arial"/>
      <family val="2"/>
    </font>
    <font>
      <sz val="10"/>
      <name val="Arial"/>
      <family val="2"/>
    </font>
    <font>
      <sz val="11"/>
      <color theme="1"/>
      <name val="Calibri"/>
      <family val="2"/>
      <scheme val="minor"/>
    </font>
    <font>
      <sz val="8"/>
      <name val="Arial"/>
      <family val="2"/>
    </font>
    <font>
      <sz val="8"/>
      <color rgb="FFFF0000"/>
      <name val="Arial"/>
      <family val="2"/>
    </font>
    <font>
      <u/>
      <sz val="11"/>
      <color theme="10"/>
      <name val="Calibri"/>
      <family val="2"/>
      <scheme val="minor"/>
    </font>
    <font>
      <u/>
      <sz val="11"/>
      <color theme="11"/>
      <name val="Calibri"/>
      <family val="2"/>
      <scheme val="minor"/>
    </font>
    <font>
      <b/>
      <sz val="11"/>
      <color indexed="8"/>
      <name val="Calibri"/>
      <family val="2"/>
    </font>
    <font>
      <b/>
      <sz val="11"/>
      <color rgb="FF000000"/>
      <name val="Arial"/>
      <family val="2"/>
    </font>
    <font>
      <b/>
      <sz val="11"/>
      <name val="Arial"/>
      <family val="2"/>
    </font>
    <font>
      <b/>
      <sz val="10"/>
      <color rgb="FF000000"/>
      <name val="Arial"/>
      <family val="2"/>
    </font>
    <font>
      <sz val="10"/>
      <color rgb="FF000000"/>
      <name val="Arial"/>
      <family val="2"/>
    </font>
    <font>
      <b/>
      <sz val="10"/>
      <color rgb="FFFFFFFF"/>
      <name val="Arial"/>
      <family val="2"/>
    </font>
    <font>
      <sz val="10"/>
      <color rgb="FFFFFFFF"/>
      <name val="Arial"/>
      <family val="2"/>
    </font>
    <font>
      <sz val="8"/>
      <color theme="0"/>
      <name val="Arial"/>
      <family val="2"/>
    </font>
    <font>
      <sz val="8"/>
      <color theme="1"/>
      <name val="Arial"/>
      <family val="2"/>
    </font>
    <font>
      <sz val="11"/>
      <color rgb="FF000000"/>
      <name val="Calibri"/>
      <family val="2"/>
    </font>
    <font>
      <u/>
      <sz val="10"/>
      <color theme="10"/>
      <name val="Arial"/>
      <family val="2"/>
    </font>
    <font>
      <u/>
      <sz val="10"/>
      <color theme="11"/>
      <name val="Arial"/>
      <family val="2"/>
    </font>
    <font>
      <sz val="10"/>
      <name val="Arial Unicode MS"/>
      <family val="2"/>
    </font>
    <font>
      <sz val="12"/>
      <color theme="1"/>
      <name val="Calibri"/>
      <family val="2"/>
      <scheme val="minor"/>
    </font>
    <font>
      <b/>
      <sz val="12"/>
      <name val="Arial"/>
      <family val="2"/>
    </font>
    <font>
      <i/>
      <sz val="10"/>
      <name val="Arial"/>
      <family val="2"/>
    </font>
    <font>
      <b/>
      <sz val="8"/>
      <color rgb="FFFF0000"/>
      <name val="Arial"/>
      <family val="2"/>
    </font>
    <font>
      <b/>
      <sz val="10"/>
      <color rgb="FFFF0000"/>
      <name val="Arial"/>
      <family val="2"/>
    </font>
  </fonts>
  <fills count="25">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indexed="31"/>
        <bgColor indexed="64"/>
      </patternFill>
    </fill>
    <fill>
      <patternFill patternType="solid">
        <fgColor indexed="13"/>
        <bgColor indexed="64"/>
      </patternFill>
    </fill>
    <fill>
      <patternFill patternType="solid">
        <fgColor theme="0" tint="-0.34998626667073579"/>
        <bgColor indexed="64"/>
      </patternFill>
    </fill>
    <fill>
      <patternFill patternType="solid">
        <fgColor theme="0"/>
        <bgColor indexed="64"/>
      </patternFill>
    </fill>
    <fill>
      <patternFill patternType="solid">
        <fgColor rgb="FFFF9900"/>
        <bgColor rgb="FF000000"/>
      </patternFill>
    </fill>
    <fill>
      <patternFill patternType="solid">
        <fgColor rgb="FFCCCCFF"/>
        <bgColor rgb="FF000000"/>
      </patternFill>
    </fill>
    <fill>
      <patternFill patternType="solid">
        <fgColor rgb="FFFF6600"/>
        <bgColor rgb="FF000000"/>
      </patternFill>
    </fill>
    <fill>
      <patternFill patternType="solid">
        <fgColor rgb="FFD8E4BC"/>
        <bgColor rgb="FF000000"/>
      </patternFill>
    </fill>
    <fill>
      <patternFill patternType="solid">
        <fgColor rgb="FFFFCC99"/>
        <bgColor rgb="FF000000"/>
      </patternFill>
    </fill>
    <fill>
      <patternFill patternType="solid">
        <fgColor rgb="FFD9D9D9"/>
        <bgColor rgb="FF000000"/>
      </patternFill>
    </fill>
    <fill>
      <patternFill patternType="solid">
        <fgColor rgb="FFFCF305"/>
        <bgColor rgb="FF000000"/>
      </patternFill>
    </fill>
    <fill>
      <patternFill patternType="solid">
        <fgColor rgb="FFC0C0C0"/>
        <bgColor rgb="FF000000"/>
      </patternFill>
    </fill>
    <fill>
      <patternFill patternType="solid">
        <fgColor theme="6" tint="0.59999389629810485"/>
        <bgColor indexed="64"/>
      </patternFill>
    </fill>
    <fill>
      <patternFill patternType="solid">
        <fgColor theme="0"/>
        <bgColor rgb="FF000000"/>
      </patternFill>
    </fill>
  </fills>
  <borders count="36">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style="medium">
        <color auto="1"/>
      </right>
      <top/>
      <bottom/>
      <diagonal/>
    </border>
    <border>
      <left/>
      <right style="medium">
        <color auto="1"/>
      </right>
      <top style="medium">
        <color auto="1"/>
      </top>
      <bottom/>
      <diagonal/>
    </border>
    <border>
      <left/>
      <right/>
      <top style="medium">
        <color auto="1"/>
      </top>
      <bottom/>
      <diagonal/>
    </border>
    <border>
      <left style="medium">
        <color auto="1"/>
      </left>
      <right/>
      <top/>
      <bottom/>
      <diagonal/>
    </border>
    <border>
      <left style="medium">
        <color auto="1"/>
      </left>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double">
        <color auto="1"/>
      </left>
      <right/>
      <top style="double">
        <color auto="1"/>
      </top>
      <bottom/>
      <diagonal/>
    </border>
    <border>
      <left style="medium">
        <color auto="1"/>
      </left>
      <right style="medium">
        <color auto="1"/>
      </right>
      <top style="medium">
        <color auto="1"/>
      </top>
      <bottom/>
      <diagonal/>
    </border>
    <border>
      <left/>
      <right/>
      <top style="double">
        <color auto="1"/>
      </top>
      <bottom/>
      <diagonal/>
    </border>
    <border>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style="double">
        <color auto="1"/>
      </left>
      <right/>
      <top/>
      <bottom/>
      <diagonal/>
    </border>
    <border>
      <left/>
      <right style="double">
        <color auto="1"/>
      </right>
      <top/>
      <bottom style="double">
        <color auto="1"/>
      </bottom>
      <diagonal/>
    </border>
    <border>
      <left/>
      <right/>
      <top style="double">
        <color auto="1"/>
      </top>
      <bottom style="double">
        <color auto="1"/>
      </bottom>
      <diagonal/>
    </border>
    <border>
      <left style="medium">
        <color indexed="64"/>
      </left>
      <right style="medium">
        <color indexed="64"/>
      </right>
      <top style="thin">
        <color auto="1"/>
      </top>
      <bottom style="medium">
        <color indexed="64"/>
      </bottom>
      <diagonal/>
    </border>
    <border>
      <left style="thin">
        <color indexed="64"/>
      </left>
      <right style="thin">
        <color indexed="64"/>
      </right>
      <top style="thin">
        <color indexed="64"/>
      </top>
      <bottom/>
      <diagonal/>
    </border>
    <border>
      <left/>
      <right style="double">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style="thin">
        <color rgb="FF000000"/>
      </bottom>
      <diagonal/>
    </border>
    <border>
      <left style="thin">
        <color auto="1"/>
      </left>
      <right style="thin">
        <color auto="1"/>
      </right>
      <top/>
      <bottom/>
      <diagonal/>
    </border>
  </borders>
  <cellStyleXfs count="9624">
    <xf numFmtId="0" fontId="0" fillId="0" borderId="0"/>
    <xf numFmtId="165" fontId="11"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164" fontId="21" fillId="0" borderId="0" applyFont="0" applyFill="0" applyBorder="0" applyAlignment="0" applyProtection="0"/>
    <xf numFmtId="164" fontId="11" fillId="0" borderId="0" applyFont="0" applyFill="0" applyBorder="0" applyAlignment="0" applyProtection="0"/>
    <xf numFmtId="164" fontId="5" fillId="0" borderId="0" applyFont="0" applyFill="0" applyBorder="0" applyAlignment="0" applyProtection="0"/>
    <xf numFmtId="0" fontId="22" fillId="0" borderId="0"/>
    <xf numFmtId="0" fontId="9" fillId="0" borderId="0"/>
    <xf numFmtId="0" fontId="22" fillId="0" borderId="0"/>
    <xf numFmtId="0" fontId="6" fillId="0" borderId="0"/>
    <xf numFmtId="9" fontId="6"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6" fillId="0" borderId="0"/>
    <xf numFmtId="165" fontId="6" fillId="0" borderId="0" applyFont="0" applyFill="0" applyBorder="0" applyAlignment="0" applyProtection="0"/>
    <xf numFmtId="165" fontId="5" fillId="0" borderId="0" applyFont="0" applyFill="0" applyBorder="0" applyAlignment="0" applyProtection="0"/>
    <xf numFmtId="165" fontId="6" fillId="0" borderId="0" applyFont="0" applyFill="0" applyBorder="0" applyAlignment="0" applyProtection="0"/>
    <xf numFmtId="0" fontId="26" fillId="0" borderId="0" applyNumberFormat="0" applyFill="0" applyBorder="0" applyAlignment="0" applyProtection="0"/>
    <xf numFmtId="164" fontId="5" fillId="0" borderId="0" applyFont="0" applyFill="0" applyBorder="0" applyAlignment="0" applyProtection="0"/>
    <xf numFmtId="0" fontId="25" fillId="0" borderId="0" applyNumberFormat="0" applyFill="0" applyBorder="0" applyAlignment="0" applyProtection="0"/>
    <xf numFmtId="0" fontId="4" fillId="0" borderId="0"/>
    <xf numFmtId="0" fontId="6" fillId="0" borderId="0"/>
    <xf numFmtId="0" fontId="4" fillId="0" borderId="0"/>
    <xf numFmtId="0" fontId="26" fillId="0" borderId="0" applyNumberForma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164" fontId="6" fillId="0" borderId="0" applyFon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 fillId="0" borderId="0"/>
    <xf numFmtId="0" fontId="25" fillId="0" borderId="0" applyNumberFormat="0" applyFill="0" applyBorder="0" applyAlignment="0" applyProtection="0"/>
    <xf numFmtId="0" fontId="3" fillId="0" borderId="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 fillId="0" borderId="0"/>
    <xf numFmtId="43" fontId="3"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 fillId="0" borderId="0"/>
    <xf numFmtId="0" fontId="26" fillId="0" borderId="0" applyNumberFormat="0" applyFill="0" applyBorder="0" applyAlignment="0" applyProtection="0"/>
    <xf numFmtId="0" fontId="3"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 fillId="0" borderId="0"/>
    <xf numFmtId="0" fontId="6" fillId="0" borderId="0"/>
    <xf numFmtId="164" fontId="6"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0" fontId="2" fillId="0" borderId="0"/>
    <xf numFmtId="43" fontId="2"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 fillId="0" borderId="0"/>
    <xf numFmtId="0" fontId="2" fillId="0" borderId="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 fillId="0" borderId="0"/>
    <xf numFmtId="0" fontId="25" fillId="0" borderId="0" applyNumberFormat="0" applyFill="0" applyBorder="0" applyAlignment="0" applyProtection="0"/>
    <xf numFmtId="0" fontId="2" fillId="0" borderId="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 fillId="0" borderId="0"/>
    <xf numFmtId="43" fontId="2"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 fillId="0" borderId="0"/>
    <xf numFmtId="0" fontId="26" fillId="0" borderId="0" applyNumberFormat="0" applyFill="0" applyBorder="0" applyAlignment="0" applyProtection="0"/>
    <xf numFmtId="0" fontId="2"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40" fillId="0" borderId="0"/>
    <xf numFmtId="0" fontId="39" fillId="0" borderId="0"/>
    <xf numFmtId="0" fontId="6" fillId="0" borderId="0"/>
    <xf numFmtId="0" fontId="6" fillId="0" borderId="0"/>
    <xf numFmtId="0" fontId="1" fillId="0" borderId="0"/>
    <xf numFmtId="0" fontId="6" fillId="0" borderId="0"/>
    <xf numFmtId="0" fontId="1" fillId="0" borderId="0"/>
    <xf numFmtId="0" fontId="1" fillId="0" borderId="0"/>
    <xf numFmtId="0" fontId="1"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cellStyleXfs>
  <cellXfs count="731">
    <xf numFmtId="0" fontId="0" fillId="0" borderId="0" xfId="0"/>
    <xf numFmtId="0" fontId="7" fillId="2" borderId="1" xfId="0" applyFont="1" applyFill="1" applyBorder="1" applyAlignment="1">
      <alignment vertical="top" wrapText="1"/>
    </xf>
    <xf numFmtId="0" fontId="7" fillId="0" borderId="0" xfId="0" applyFont="1" applyFill="1" applyBorder="1" applyAlignment="1">
      <alignment vertical="top" wrapText="1"/>
    </xf>
    <xf numFmtId="0" fontId="7" fillId="0" borderId="2" xfId="0" applyFont="1" applyFill="1" applyBorder="1" applyAlignment="1">
      <alignment vertical="top" wrapText="1"/>
    </xf>
    <xf numFmtId="0" fontId="9" fillId="0" borderId="0" xfId="0" applyFont="1"/>
    <xf numFmtId="0" fontId="9" fillId="0" borderId="3" xfId="0" applyFont="1"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3" fontId="9" fillId="0" borderId="5" xfId="0" applyNumberFormat="1" applyFont="1" applyBorder="1" applyAlignment="1">
      <alignment horizontal="left" vertical="top" wrapText="1"/>
    </xf>
    <xf numFmtId="0" fontId="0" fillId="0" borderId="0" xfId="0" applyBorder="1" applyAlignment="1">
      <alignment horizontal="left" vertical="top" wrapText="1"/>
    </xf>
    <xf numFmtId="3" fontId="9" fillId="0" borderId="0" xfId="0" applyNumberFormat="1" applyFont="1" applyBorder="1" applyAlignment="1">
      <alignment horizontal="left" vertical="top" wrapText="1"/>
    </xf>
    <xf numFmtId="3" fontId="0" fillId="0" borderId="3" xfId="0" applyNumberFormat="1" applyBorder="1" applyAlignment="1">
      <alignment horizontal="left" vertical="top" wrapText="1"/>
    </xf>
    <xf numFmtId="3" fontId="0" fillId="0" borderId="0" xfId="0" applyNumberFormat="1" applyBorder="1" applyAlignment="1">
      <alignment horizontal="left" vertical="top" wrapText="1"/>
    </xf>
    <xf numFmtId="3" fontId="0" fillId="0" borderId="0" xfId="0" applyNumberFormat="1" applyAlignment="1">
      <alignment horizontal="left" vertical="center"/>
    </xf>
    <xf numFmtId="0" fontId="0" fillId="0" borderId="0" xfId="0" applyFill="1"/>
    <xf numFmtId="0" fontId="8" fillId="0" borderId="6" xfId="0" applyFont="1" applyBorder="1" applyAlignment="1">
      <alignment horizontal="left" vertical="top" wrapText="1"/>
    </xf>
    <xf numFmtId="0" fontId="9" fillId="0" borderId="0" xfId="0" applyFont="1" applyBorder="1" applyAlignment="1">
      <alignment horizontal="left" vertical="top" wrapText="1"/>
    </xf>
    <xf numFmtId="0" fontId="7" fillId="0" borderId="7" xfId="0" applyFont="1" applyBorder="1" applyAlignment="1">
      <alignment horizontal="left" vertical="top" wrapText="1"/>
    </xf>
    <xf numFmtId="166" fontId="0" fillId="0" borderId="3" xfId="0" applyNumberFormat="1" applyBorder="1" applyAlignment="1">
      <alignment horizontal="left" vertical="top" wrapText="1"/>
    </xf>
    <xf numFmtId="0" fontId="10" fillId="0" borderId="5" xfId="0" applyFont="1" applyBorder="1" applyAlignment="1">
      <alignment horizontal="left" vertical="top" wrapText="1"/>
    </xf>
    <xf numFmtId="0" fontId="10" fillId="0" borderId="4" xfId="0" applyFont="1" applyBorder="1" applyAlignment="1">
      <alignment horizontal="left" vertical="top" wrapText="1"/>
    </xf>
    <xf numFmtId="1" fontId="0" fillId="0" borderId="0" xfId="0" applyNumberFormat="1" applyBorder="1" applyAlignment="1">
      <alignment horizontal="left" vertical="top" wrapText="1"/>
    </xf>
    <xf numFmtId="0" fontId="8" fillId="0" borderId="0" xfId="0" applyFont="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7" fillId="2" borderId="10" xfId="0" applyFont="1" applyFill="1" applyBorder="1" applyAlignment="1">
      <alignment vertical="top" wrapText="1"/>
    </xf>
    <xf numFmtId="0" fontId="0" fillId="0" borderId="0" xfId="0" applyBorder="1"/>
    <xf numFmtId="0" fontId="0" fillId="0" borderId="6" xfId="0" applyBorder="1"/>
    <xf numFmtId="3" fontId="0" fillId="0" borderId="0" xfId="0" applyNumberFormat="1" applyAlignment="1">
      <alignment horizontal="center" vertical="center"/>
    </xf>
    <xf numFmtId="0" fontId="0" fillId="0" borderId="11" xfId="0" applyBorder="1" applyAlignment="1">
      <alignment vertical="top" wrapText="1"/>
    </xf>
    <xf numFmtId="0" fontId="0" fillId="0" borderId="5" xfId="0" applyBorder="1" applyAlignment="1">
      <alignment horizontal="left" vertical="top" wrapText="1"/>
    </xf>
    <xf numFmtId="0" fontId="0" fillId="0" borderId="0" xfId="0" applyBorder="1" applyAlignment="1"/>
    <xf numFmtId="0" fontId="10" fillId="0" borderId="6"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Border="1" applyAlignment="1">
      <alignment horizontal="center" vertical="top" wrapText="1"/>
    </xf>
    <xf numFmtId="0" fontId="14" fillId="0" borderId="0" xfId="0" applyFont="1" applyBorder="1" applyAlignment="1">
      <alignment horizontal="center" vertical="top" wrapText="1"/>
    </xf>
    <xf numFmtId="0" fontId="13" fillId="0" borderId="0" xfId="0" applyFont="1" applyBorder="1" applyAlignment="1">
      <alignment horizontal="center" wrapText="1"/>
    </xf>
    <xf numFmtId="0" fontId="7" fillId="0" borderId="6" xfId="0" applyFont="1" applyBorder="1" applyAlignment="1">
      <alignment horizontal="left" vertical="top" wrapText="1"/>
    </xf>
    <xf numFmtId="0" fontId="9" fillId="0" borderId="0" xfId="0" applyFont="1" applyBorder="1" applyAlignment="1">
      <alignment horizontal="left" vertical="top"/>
    </xf>
    <xf numFmtId="0" fontId="8" fillId="0" borderId="7" xfId="0" applyFont="1" applyBorder="1" applyAlignment="1">
      <alignment horizontal="left" vertical="top"/>
    </xf>
    <xf numFmtId="0" fontId="8" fillId="0" borderId="6" xfId="0" applyFont="1" applyBorder="1" applyAlignment="1">
      <alignment horizontal="left" vertical="top"/>
    </xf>
    <xf numFmtId="0" fontId="7" fillId="2" borderId="12" xfId="0" applyFont="1" applyFill="1" applyBorder="1" applyAlignment="1">
      <alignment horizontal="left" vertical="top"/>
    </xf>
    <xf numFmtId="0" fontId="7" fillId="0" borderId="6" xfId="0" applyFont="1" applyBorder="1" applyAlignment="1">
      <alignment horizontal="left" vertical="top"/>
    </xf>
    <xf numFmtId="0" fontId="10" fillId="0" borderId="6" xfId="0" applyFont="1" applyBorder="1" applyAlignment="1">
      <alignment horizontal="left" vertical="top"/>
    </xf>
    <xf numFmtId="0" fontId="7" fillId="0" borderId="0" xfId="0" applyFont="1" applyBorder="1" applyAlignment="1">
      <alignment horizontal="left" vertical="top"/>
    </xf>
    <xf numFmtId="3" fontId="10" fillId="0" borderId="0" xfId="0" applyNumberFormat="1" applyFont="1" applyBorder="1" applyAlignment="1">
      <alignment horizontal="center" vertical="top" wrapText="1"/>
    </xf>
    <xf numFmtId="0" fontId="10" fillId="0" borderId="0" xfId="0" applyFont="1" applyBorder="1" applyAlignment="1">
      <alignment horizontal="center" vertical="top" wrapText="1"/>
    </xf>
    <xf numFmtId="3" fontId="0" fillId="0" borderId="0" xfId="0" applyNumberFormat="1" applyBorder="1" applyAlignment="1">
      <alignment horizontal="center" vertical="top" wrapText="1"/>
    </xf>
    <xf numFmtId="0" fontId="9" fillId="0" borderId="6" xfId="0" applyFont="1" applyBorder="1"/>
    <xf numFmtId="3" fontId="0" fillId="0" borderId="6" xfId="0" applyNumberFormat="1" applyBorder="1" applyAlignment="1">
      <alignment horizontal="left" vertical="center"/>
    </xf>
    <xf numFmtId="0" fontId="10" fillId="0" borderId="3" xfId="0" applyFont="1" applyBorder="1" applyAlignment="1">
      <alignment horizontal="center" vertical="top" wrapText="1"/>
    </xf>
    <xf numFmtId="3" fontId="0" fillId="0" borderId="3" xfId="0" applyNumberFormat="1" applyBorder="1" applyAlignment="1">
      <alignment horizontal="center" vertical="center"/>
    </xf>
    <xf numFmtId="0" fontId="0" fillId="0" borderId="0" xfId="0" applyBorder="1" applyAlignment="1">
      <alignment horizontal="center" vertical="top" wrapText="1"/>
    </xf>
    <xf numFmtId="0" fontId="0" fillId="0" borderId="0" xfId="0" applyBorder="1" applyAlignment="1">
      <alignment horizontal="center" vertical="top"/>
    </xf>
    <xf numFmtId="3" fontId="9" fillId="0" borderId="0" xfId="0" applyNumberFormat="1" applyFont="1" applyBorder="1" applyAlignment="1">
      <alignment horizontal="center" vertical="top" wrapText="1"/>
    </xf>
    <xf numFmtId="0" fontId="9" fillId="0" borderId="3" xfId="0" applyFont="1" applyBorder="1" applyAlignment="1">
      <alignment horizontal="center" vertical="top" wrapText="1"/>
    </xf>
    <xf numFmtId="3" fontId="0" fillId="0" borderId="2" xfId="0" applyNumberFormat="1" applyBorder="1" applyAlignment="1">
      <alignment horizontal="center" vertical="center"/>
    </xf>
    <xf numFmtId="0" fontId="8" fillId="0" borderId="7" xfId="0" applyFont="1" applyBorder="1" applyAlignment="1">
      <alignment vertical="top"/>
    </xf>
    <xf numFmtId="0" fontId="8" fillId="0" borderId="5" xfId="0" applyFont="1" applyBorder="1" applyAlignment="1">
      <alignment vertical="top"/>
    </xf>
    <xf numFmtId="3" fontId="0" fillId="0" borderId="0" xfId="0" applyNumberFormat="1" applyBorder="1" applyAlignment="1">
      <alignment horizontal="center" vertical="center"/>
    </xf>
    <xf numFmtId="3" fontId="0" fillId="0" borderId="13" xfId="0" applyNumberFormat="1" applyBorder="1" applyAlignment="1">
      <alignment horizontal="center" vertical="center"/>
    </xf>
    <xf numFmtId="0" fontId="9" fillId="0" borderId="6" xfId="0" applyFont="1" applyBorder="1" applyAlignment="1">
      <alignment horizontal="left" vertical="top" wrapText="1"/>
    </xf>
    <xf numFmtId="0" fontId="9" fillId="0" borderId="5" xfId="0" applyFont="1"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vertical="top" wrapText="1"/>
    </xf>
    <xf numFmtId="0" fontId="0" fillId="0" borderId="13" xfId="0" applyBorder="1" applyAlignment="1">
      <alignment horizontal="left" vertical="top" wrapText="1"/>
    </xf>
    <xf numFmtId="3" fontId="0" fillId="0" borderId="5" xfId="0" applyNumberFormat="1" applyBorder="1" applyAlignment="1">
      <alignment horizontal="left" vertical="top" wrapText="1"/>
    </xf>
    <xf numFmtId="3" fontId="0" fillId="0" borderId="4" xfId="0" applyNumberFormat="1" applyBorder="1" applyAlignment="1">
      <alignment horizontal="left" vertical="top" wrapText="1"/>
    </xf>
    <xf numFmtId="0" fontId="8" fillId="0" borderId="6" xfId="0" applyFont="1" applyBorder="1" applyAlignment="1">
      <alignment vertical="top"/>
    </xf>
    <xf numFmtId="0" fontId="8" fillId="0" borderId="0" xfId="0" applyFont="1" applyBorder="1" applyAlignment="1">
      <alignment vertical="top"/>
    </xf>
    <xf numFmtId="0" fontId="22" fillId="0" borderId="0" xfId="7"/>
    <xf numFmtId="0" fontId="15" fillId="0" borderId="0" xfId="7" applyFont="1"/>
    <xf numFmtId="0" fontId="10" fillId="0" borderId="5" xfId="0" applyFont="1" applyBorder="1" applyAlignment="1">
      <alignment horizontal="center" vertical="top" wrapText="1"/>
    </xf>
    <xf numFmtId="9" fontId="0" fillId="0" borderId="0" xfId="11" applyFont="1" applyBorder="1" applyAlignment="1">
      <alignment horizontal="center" vertical="top" wrapText="1"/>
    </xf>
    <xf numFmtId="0" fontId="0" fillId="0" borderId="6" xfId="0" applyBorder="1" applyAlignment="1">
      <alignment horizontal="center" vertical="top" wrapText="1"/>
    </xf>
    <xf numFmtId="170" fontId="0" fillId="0" borderId="0" xfId="0" applyNumberFormat="1" applyBorder="1" applyAlignment="1">
      <alignment horizontal="left" vertical="top" wrapText="1"/>
    </xf>
    <xf numFmtId="0" fontId="10" fillId="0" borderId="6" xfId="0" applyFont="1" applyBorder="1" applyAlignment="1">
      <alignment horizontal="center" vertical="top" wrapText="1"/>
    </xf>
    <xf numFmtId="170" fontId="9" fillId="0" borderId="0" xfId="0" applyNumberFormat="1" applyFont="1" applyBorder="1" applyAlignment="1">
      <alignment horizontal="center" vertical="top" wrapText="1"/>
    </xf>
    <xf numFmtId="170" fontId="9" fillId="0" borderId="0" xfId="0" applyNumberFormat="1" applyFont="1" applyBorder="1" applyAlignment="1">
      <alignment horizontal="left" vertical="top" wrapText="1"/>
    </xf>
    <xf numFmtId="0" fontId="18" fillId="2" borderId="1" xfId="0" applyFont="1" applyFill="1" applyBorder="1" applyAlignment="1">
      <alignment vertical="top" wrapText="1"/>
    </xf>
    <xf numFmtId="0" fontId="19" fillId="0" borderId="0" xfId="0" applyFont="1"/>
    <xf numFmtId="0" fontId="18" fillId="3" borderId="10" xfId="0" applyFont="1" applyFill="1" applyBorder="1" applyAlignment="1">
      <alignment vertical="top" wrapText="1"/>
    </xf>
    <xf numFmtId="0" fontId="18" fillId="2" borderId="13" xfId="0" applyFont="1" applyFill="1" applyBorder="1" applyAlignment="1">
      <alignment vertical="top" wrapText="1"/>
    </xf>
    <xf numFmtId="167" fontId="18" fillId="4" borderId="1" xfId="0" applyNumberFormat="1" applyFont="1" applyFill="1" applyBorder="1" applyAlignment="1">
      <alignment horizontal="center" vertical="top" wrapText="1"/>
    </xf>
    <xf numFmtId="167" fontId="18" fillId="4" borderId="9" xfId="0" applyNumberFormat="1" applyFont="1" applyFill="1" applyBorder="1" applyAlignment="1">
      <alignment horizontal="center" vertical="top" wrapText="1"/>
    </xf>
    <xf numFmtId="166" fontId="19" fillId="0" borderId="1" xfId="0" applyNumberFormat="1" applyFont="1" applyFill="1" applyBorder="1" applyAlignment="1">
      <alignment horizontal="center" vertical="top" wrapText="1"/>
    </xf>
    <xf numFmtId="166" fontId="19" fillId="0" borderId="13" xfId="0" applyNumberFormat="1" applyFont="1" applyBorder="1" applyAlignment="1">
      <alignment horizontal="center" vertical="top" wrapText="1"/>
    </xf>
    <xf numFmtId="9" fontId="19" fillId="0" borderId="13" xfId="0" applyNumberFormat="1" applyFont="1" applyBorder="1" applyAlignment="1">
      <alignment horizontal="center" vertical="top" wrapText="1"/>
    </xf>
    <xf numFmtId="0" fontId="19" fillId="0" borderId="1" xfId="0" applyFont="1" applyFill="1" applyBorder="1" applyAlignment="1">
      <alignment horizontal="center" vertical="top" wrapText="1"/>
    </xf>
    <xf numFmtId="0" fontId="19" fillId="0" borderId="12" xfId="0" applyFont="1" applyBorder="1" applyAlignment="1">
      <alignment vertical="top" wrapText="1"/>
    </xf>
    <xf numFmtId="0" fontId="19" fillId="0" borderId="13" xfId="0" applyFont="1" applyBorder="1" applyAlignment="1">
      <alignment horizontal="center" vertical="top" wrapText="1"/>
    </xf>
    <xf numFmtId="0" fontId="18" fillId="0" borderId="0" xfId="0" applyFont="1" applyFill="1" applyBorder="1" applyAlignment="1">
      <alignment vertical="top" wrapText="1"/>
    </xf>
    <xf numFmtId="0" fontId="18" fillId="3" borderId="1" xfId="0" applyFont="1" applyFill="1" applyBorder="1" applyAlignment="1">
      <alignment vertical="top" wrapText="1"/>
    </xf>
    <xf numFmtId="0" fontId="18" fillId="2" borderId="9" xfId="0" applyFont="1" applyFill="1" applyBorder="1" applyAlignment="1">
      <alignment vertical="top" wrapText="1"/>
    </xf>
    <xf numFmtId="0" fontId="18" fillId="6" borderId="9" xfId="0" applyFont="1" applyFill="1" applyBorder="1" applyAlignment="1">
      <alignment vertical="top" wrapText="1"/>
    </xf>
    <xf numFmtId="0" fontId="19" fillId="7" borderId="13" xfId="0" applyFont="1" applyFill="1" applyBorder="1" applyAlignment="1">
      <alignment horizontal="center" vertical="top" wrapText="1"/>
    </xf>
    <xf numFmtId="0" fontId="18" fillId="5" borderId="13" xfId="0" applyFont="1" applyFill="1" applyBorder="1" applyAlignment="1">
      <alignment vertical="top" wrapText="1"/>
    </xf>
    <xf numFmtId="0" fontId="18" fillId="5" borderId="2" xfId="0" applyFont="1" applyFill="1" applyBorder="1" applyAlignment="1">
      <alignment vertical="top" wrapText="1"/>
    </xf>
    <xf numFmtId="0" fontId="18" fillId="5" borderId="9" xfId="0" applyFont="1" applyFill="1" applyBorder="1" applyAlignment="1">
      <alignment vertical="top" wrapText="1"/>
    </xf>
    <xf numFmtId="0" fontId="18" fillId="0" borderId="13" xfId="0" applyFont="1" applyBorder="1" applyAlignment="1">
      <alignment horizontal="left" vertical="top" wrapText="1"/>
    </xf>
    <xf numFmtId="0" fontId="18" fillId="0" borderId="2" xfId="0" applyFont="1" applyBorder="1" applyAlignment="1">
      <alignment horizontal="left" vertical="top" wrapText="1"/>
    </xf>
    <xf numFmtId="0" fontId="18" fillId="0" borderId="13" xfId="0" applyFont="1" applyBorder="1" applyAlignment="1">
      <alignment vertical="top" wrapText="1"/>
    </xf>
    <xf numFmtId="0" fontId="18" fillId="0" borderId="2" xfId="0" applyFont="1" applyFill="1" applyBorder="1" applyAlignment="1">
      <alignment vertical="top" wrapText="1"/>
    </xf>
    <xf numFmtId="3" fontId="19" fillId="0" borderId="13" xfId="0" applyNumberFormat="1" applyFont="1" applyBorder="1" applyAlignment="1">
      <alignment horizontal="center" vertical="top" wrapText="1"/>
    </xf>
    <xf numFmtId="9" fontId="19" fillId="0" borderId="13" xfId="11" applyFont="1" applyFill="1" applyBorder="1" applyAlignment="1">
      <alignment horizontal="center" vertical="top" wrapText="1"/>
    </xf>
    <xf numFmtId="166" fontId="19" fillId="0" borderId="13" xfId="11" applyNumberFormat="1" applyFont="1" applyBorder="1" applyAlignment="1">
      <alignment horizontal="center" vertical="top" wrapText="1"/>
    </xf>
    <xf numFmtId="9" fontId="19" fillId="0" borderId="13" xfId="11" applyFont="1" applyBorder="1" applyAlignment="1">
      <alignment horizontal="center" vertical="top" wrapText="1"/>
    </xf>
    <xf numFmtId="0" fontId="19" fillId="7" borderId="1" xfId="0" applyFont="1" applyFill="1" applyBorder="1" applyAlignment="1">
      <alignment horizontal="center" vertical="top" wrapText="1"/>
    </xf>
    <xf numFmtId="0" fontId="18" fillId="6" borderId="13" xfId="0" applyFont="1" applyFill="1" applyBorder="1" applyAlignment="1">
      <alignment vertical="top" wrapText="1"/>
    </xf>
    <xf numFmtId="0" fontId="19" fillId="0" borderId="13" xfId="0" applyFont="1" applyBorder="1" applyAlignment="1">
      <alignment vertical="top" wrapText="1"/>
    </xf>
    <xf numFmtId="0" fontId="18" fillId="5" borderId="13" xfId="0" quotePrefix="1" applyFont="1" applyFill="1" applyBorder="1" applyAlignment="1">
      <alignment vertical="top" wrapText="1"/>
    </xf>
    <xf numFmtId="0" fontId="18" fillId="5" borderId="2" xfId="0" quotePrefix="1" applyFont="1" applyFill="1" applyBorder="1" applyAlignment="1">
      <alignment vertical="top" wrapText="1"/>
    </xf>
    <xf numFmtId="3" fontId="19" fillId="0" borderId="1" xfId="0" applyNumberFormat="1" applyFont="1" applyBorder="1" applyAlignment="1">
      <alignment horizontal="center" vertical="top" wrapText="1"/>
    </xf>
    <xf numFmtId="3" fontId="19" fillId="0" borderId="1" xfId="0" applyNumberFormat="1" applyFont="1" applyBorder="1" applyAlignment="1">
      <alignment horizontal="center" vertical="center" wrapText="1"/>
    </xf>
    <xf numFmtId="0" fontId="19" fillId="0" borderId="1" xfId="0" applyFont="1" applyFill="1" applyBorder="1" applyAlignment="1">
      <alignment vertical="top" wrapText="1"/>
    </xf>
    <xf numFmtId="3" fontId="19" fillId="0" borderId="13" xfId="0" applyNumberFormat="1" applyFont="1" applyFill="1" applyBorder="1" applyAlignment="1">
      <alignment horizontal="center" vertical="top" wrapText="1"/>
    </xf>
    <xf numFmtId="3" fontId="19" fillId="0" borderId="3" xfId="0" applyNumberFormat="1" applyFont="1" applyBorder="1" applyAlignment="1">
      <alignment horizontal="center" vertical="center" wrapText="1"/>
    </xf>
    <xf numFmtId="3" fontId="19" fillId="0" borderId="1" xfId="0" applyNumberFormat="1" applyFont="1" applyBorder="1" applyAlignment="1">
      <alignment horizontal="center" vertical="center"/>
    </xf>
    <xf numFmtId="3" fontId="19" fillId="0" borderId="13" xfId="0" applyNumberFormat="1" applyFont="1" applyBorder="1" applyAlignment="1">
      <alignment horizontal="center" vertical="center" wrapText="1"/>
    </xf>
    <xf numFmtId="3" fontId="19" fillId="0" borderId="1" xfId="0" applyNumberFormat="1" applyFont="1" applyFill="1" applyBorder="1" applyAlignment="1">
      <alignment horizontal="center" vertical="center" wrapText="1"/>
    </xf>
    <xf numFmtId="9" fontId="19" fillId="0" borderId="13" xfId="11" applyNumberFormat="1" applyFont="1" applyBorder="1" applyAlignment="1">
      <alignment horizontal="center" vertical="top" wrapText="1"/>
    </xf>
    <xf numFmtId="0" fontId="19" fillId="0" borderId="13" xfId="0" applyFont="1" applyFill="1" applyBorder="1" applyAlignment="1">
      <alignment horizontal="center" vertical="top" wrapText="1"/>
    </xf>
    <xf numFmtId="0" fontId="19" fillId="0" borderId="1" xfId="0" applyFont="1" applyBorder="1" applyAlignment="1">
      <alignment horizontal="center"/>
    </xf>
    <xf numFmtId="0" fontId="19" fillId="0" borderId="1" xfId="0" applyFont="1" applyBorder="1" applyAlignment="1">
      <alignment horizontal="center" vertical="top" wrapText="1"/>
    </xf>
    <xf numFmtId="0" fontId="19" fillId="0" borderId="8" xfId="0" applyFont="1" applyFill="1" applyBorder="1" applyAlignment="1">
      <alignment vertical="top" wrapText="1"/>
    </xf>
    <xf numFmtId="9" fontId="19" fillId="7" borderId="13" xfId="11" applyFont="1" applyFill="1" applyBorder="1" applyAlignment="1">
      <alignment horizontal="center" vertical="top" wrapText="1"/>
    </xf>
    <xf numFmtId="9" fontId="19" fillId="0" borderId="1" xfId="0" applyNumberFormat="1" applyFont="1" applyFill="1" applyBorder="1" applyAlignment="1">
      <alignment horizontal="center" vertical="top" wrapText="1"/>
    </xf>
    <xf numFmtId="0" fontId="18" fillId="9" borderId="12" xfId="0" applyFont="1" applyFill="1" applyBorder="1"/>
    <xf numFmtId="0" fontId="18" fillId="9" borderId="8" xfId="0" applyFont="1" applyFill="1" applyBorder="1"/>
    <xf numFmtId="0" fontId="19" fillId="9" borderId="8" xfId="0" applyFont="1" applyFill="1" applyBorder="1"/>
    <xf numFmtId="0" fontId="19" fillId="9" borderId="9" xfId="0" applyFont="1" applyFill="1" applyBorder="1"/>
    <xf numFmtId="0" fontId="18" fillId="10" borderId="12" xfId="0" applyFont="1" applyFill="1" applyBorder="1"/>
    <xf numFmtId="0" fontId="19" fillId="10" borderId="8" xfId="0" applyFont="1" applyFill="1" applyBorder="1"/>
    <xf numFmtId="0" fontId="18" fillId="10" borderId="8" xfId="0" applyFont="1" applyFill="1" applyBorder="1"/>
    <xf numFmtId="0" fontId="19" fillId="10" borderId="9" xfId="0" applyFont="1" applyFill="1" applyBorder="1"/>
    <xf numFmtId="0" fontId="19" fillId="0" borderId="0" xfId="0" applyFont="1" applyBorder="1" applyAlignment="1">
      <alignment vertical="top" wrapText="1"/>
    </xf>
    <xf numFmtId="0" fontId="19" fillId="0" borderId="3" xfId="0" applyFont="1" applyBorder="1" applyAlignment="1">
      <alignment vertical="top" wrapText="1"/>
    </xf>
    <xf numFmtId="0" fontId="19" fillId="0" borderId="2" xfId="0" applyFont="1" applyBorder="1" applyAlignment="1">
      <alignment vertical="top" wrapText="1"/>
    </xf>
    <xf numFmtId="0" fontId="19" fillId="0" borderId="5" xfId="0" applyFont="1" applyBorder="1"/>
    <xf numFmtId="0" fontId="19" fillId="0" borderId="5" xfId="0" applyFont="1" applyBorder="1" applyAlignment="1">
      <alignment vertical="top" wrapText="1"/>
    </xf>
    <xf numFmtId="0" fontId="19" fillId="0" borderId="4" xfId="0" applyFont="1" applyBorder="1"/>
    <xf numFmtId="0" fontId="19" fillId="0" borderId="0" xfId="0" applyFont="1" applyBorder="1"/>
    <xf numFmtId="0" fontId="19" fillId="0" borderId="3" xfId="0" applyFont="1" applyBorder="1"/>
    <xf numFmtId="0" fontId="19" fillId="0" borderId="2" xfId="0" applyFont="1" applyBorder="1"/>
    <xf numFmtId="0" fontId="19" fillId="0" borderId="13" xfId="0" applyFont="1" applyBorder="1"/>
    <xf numFmtId="0" fontId="19" fillId="0" borderId="0" xfId="0" applyFont="1" applyFill="1" applyBorder="1" applyAlignment="1">
      <alignment vertical="top" wrapText="1"/>
    </xf>
    <xf numFmtId="0" fontId="19" fillId="0" borderId="2" xfId="0" applyFont="1" applyFill="1" applyBorder="1" applyAlignment="1">
      <alignment vertical="top" wrapText="1"/>
    </xf>
    <xf numFmtId="0" fontId="19" fillId="0" borderId="8" xfId="0" applyFont="1" applyBorder="1"/>
    <xf numFmtId="0" fontId="19" fillId="0" borderId="9" xfId="0" applyFont="1" applyBorder="1"/>
    <xf numFmtId="0" fontId="16" fillId="0" borderId="0" xfId="9" applyFont="1"/>
    <xf numFmtId="0" fontId="13" fillId="0" borderId="0" xfId="9" applyFont="1"/>
    <xf numFmtId="0" fontId="12" fillId="6" borderId="19" xfId="7" applyFont="1" applyFill="1" applyBorder="1"/>
    <xf numFmtId="0" fontId="12" fillId="11" borderId="19" xfId="7" applyFont="1" applyFill="1" applyBorder="1" applyAlignment="1">
      <alignment vertical="center" wrapText="1"/>
    </xf>
    <xf numFmtId="0" fontId="12" fillId="11" borderId="19" xfId="7" applyFont="1" applyFill="1" applyBorder="1" applyAlignment="1">
      <alignment horizontal="center" vertical="center" wrapText="1"/>
    </xf>
    <xf numFmtId="9" fontId="19" fillId="0" borderId="13" xfId="11" applyNumberFormat="1" applyFont="1" applyFill="1" applyBorder="1" applyAlignment="1">
      <alignment horizontal="center" vertical="top" wrapText="1"/>
    </xf>
    <xf numFmtId="168" fontId="0" fillId="0" borderId="0" xfId="4" applyNumberFormat="1" applyFont="1" applyBorder="1" applyAlignment="1">
      <alignment horizontal="left" vertical="top" wrapText="1"/>
    </xf>
    <xf numFmtId="3" fontId="19" fillId="0" borderId="0" xfId="0" applyNumberFormat="1" applyFont="1"/>
    <xf numFmtId="3" fontId="19" fillId="13" borderId="13" xfId="0" applyNumberFormat="1" applyFont="1" applyFill="1" applyBorder="1" applyAlignment="1">
      <alignment horizontal="center" vertical="top" wrapText="1"/>
    </xf>
    <xf numFmtId="170" fontId="6" fillId="0" borderId="0" xfId="0" applyNumberFormat="1" applyFont="1" applyBorder="1" applyAlignment="1">
      <alignment horizontal="center" vertical="top" wrapText="1"/>
    </xf>
    <xf numFmtId="170" fontId="6" fillId="0" borderId="0" xfId="0" applyNumberFormat="1" applyFont="1" applyAlignment="1">
      <alignment wrapText="1"/>
    </xf>
    <xf numFmtId="170" fontId="6" fillId="0" borderId="0" xfId="0" applyNumberFormat="1" applyFont="1" applyBorder="1" applyAlignment="1">
      <alignment horizontal="left" vertical="top" wrapText="1"/>
    </xf>
    <xf numFmtId="0" fontId="19" fillId="13" borderId="1" xfId="0" applyFont="1" applyFill="1" applyBorder="1" applyAlignment="1">
      <alignment horizontal="center" vertical="top" wrapText="1"/>
    </xf>
    <xf numFmtId="166" fontId="19" fillId="13" borderId="13" xfId="0" applyNumberFormat="1" applyFont="1" applyFill="1" applyBorder="1" applyAlignment="1">
      <alignment horizontal="center" vertical="top" wrapText="1"/>
    </xf>
    <xf numFmtId="0" fontId="19" fillId="13" borderId="13" xfId="0" applyFont="1" applyFill="1" applyBorder="1" applyAlignment="1">
      <alignment horizontal="center" vertical="top" wrapText="1"/>
    </xf>
    <xf numFmtId="0" fontId="19" fillId="13" borderId="1" xfId="0" applyFont="1" applyFill="1" applyBorder="1"/>
    <xf numFmtId="9" fontId="19" fillId="13" borderId="13" xfId="0" applyNumberFormat="1" applyFont="1" applyFill="1" applyBorder="1" applyAlignment="1">
      <alignment horizontal="center" vertical="top" wrapText="1"/>
    </xf>
    <xf numFmtId="9" fontId="19" fillId="13" borderId="13" xfId="11" applyFont="1" applyFill="1" applyBorder="1" applyAlignment="1">
      <alignment horizontal="center" vertical="top" wrapText="1"/>
    </xf>
    <xf numFmtId="3" fontId="23" fillId="0" borderId="13" xfId="0" applyNumberFormat="1" applyFont="1" applyFill="1" applyBorder="1" applyAlignment="1">
      <alignment horizontal="center" vertical="center" wrapText="1"/>
    </xf>
    <xf numFmtId="0" fontId="19" fillId="13" borderId="9" xfId="0" applyFont="1" applyFill="1" applyBorder="1" applyAlignment="1">
      <alignment horizontal="center" vertical="top" wrapText="1"/>
    </xf>
    <xf numFmtId="0" fontId="19" fillId="13" borderId="13" xfId="0" applyFont="1" applyFill="1" applyBorder="1" applyAlignment="1">
      <alignment vertical="top" wrapText="1"/>
    </xf>
    <xf numFmtId="0" fontId="19" fillId="0" borderId="1" xfId="0" applyFont="1" applyBorder="1" applyAlignment="1">
      <alignment vertical="top" wrapText="1"/>
    </xf>
    <xf numFmtId="0" fontId="23" fillId="0" borderId="1" xfId="0" applyFont="1" applyBorder="1" applyAlignment="1">
      <alignment horizontal="left" vertical="top" wrapText="1"/>
    </xf>
    <xf numFmtId="0" fontId="23" fillId="13" borderId="1" xfId="0" applyFont="1" applyFill="1" applyBorder="1" applyAlignment="1">
      <alignment vertical="top" wrapText="1"/>
    </xf>
    <xf numFmtId="0" fontId="19" fillId="13" borderId="1" xfId="0" applyFont="1" applyFill="1" applyBorder="1" applyAlignment="1">
      <alignment vertical="top" wrapText="1"/>
    </xf>
    <xf numFmtId="0" fontId="23" fillId="0" borderId="13" xfId="0" applyFont="1" applyBorder="1" applyAlignment="1">
      <alignment horizontal="left" vertical="top" wrapText="1"/>
    </xf>
    <xf numFmtId="0" fontId="23" fillId="2" borderId="13" xfId="0" applyFont="1" applyFill="1" applyBorder="1" applyAlignment="1">
      <alignment horizontal="left" vertical="top" wrapText="1"/>
    </xf>
    <xf numFmtId="0" fontId="23" fillId="0" borderId="10" xfId="0" applyFont="1" applyBorder="1" applyAlignment="1">
      <alignment horizontal="left" vertical="top" wrapText="1"/>
    </xf>
    <xf numFmtId="0" fontId="23" fillId="0" borderId="6" xfId="0" applyFont="1" applyBorder="1" applyAlignment="1">
      <alignment horizontal="left" vertical="top" wrapText="1"/>
    </xf>
    <xf numFmtId="0" fontId="23" fillId="0" borderId="14" xfId="0" applyFont="1" applyBorder="1" applyAlignment="1">
      <alignment horizontal="left" vertical="top" wrapText="1"/>
    </xf>
    <xf numFmtId="0" fontId="23" fillId="0" borderId="0" xfId="0" applyFont="1" applyFill="1" applyBorder="1" applyAlignment="1">
      <alignment horizontal="left" vertical="top" wrapText="1"/>
    </xf>
    <xf numFmtId="0" fontId="23" fillId="2" borderId="9" xfId="0" applyFont="1" applyFill="1" applyBorder="1" applyAlignment="1">
      <alignment horizontal="left" vertical="top" wrapText="1"/>
    </xf>
    <xf numFmtId="0" fontId="23" fillId="5" borderId="13" xfId="0" applyFont="1" applyFill="1" applyBorder="1" applyAlignment="1">
      <alignment horizontal="left" vertical="top" wrapText="1"/>
    </xf>
    <xf numFmtId="0" fontId="23" fillId="5" borderId="1" xfId="0" applyFont="1" applyFill="1" applyBorder="1" applyAlignment="1">
      <alignment horizontal="left" vertical="top" wrapText="1"/>
    </xf>
    <xf numFmtId="0" fontId="23" fillId="0" borderId="2" xfId="0" applyFont="1" applyBorder="1" applyAlignment="1">
      <alignment horizontal="left" vertical="top" wrapText="1"/>
    </xf>
    <xf numFmtId="0" fontId="23" fillId="0" borderId="2" xfId="0" applyFont="1" applyFill="1" applyBorder="1" applyAlignment="1">
      <alignment horizontal="left" vertical="top" wrapText="1"/>
    </xf>
    <xf numFmtId="0" fontId="23" fillId="2" borderId="1" xfId="0" applyFont="1" applyFill="1" applyBorder="1" applyAlignment="1">
      <alignment horizontal="left" vertical="top" wrapText="1"/>
    </xf>
    <xf numFmtId="0" fontId="23" fillId="0" borderId="0" xfId="0" applyFont="1" applyAlignment="1">
      <alignment horizontal="left"/>
    </xf>
    <xf numFmtId="0" fontId="23" fillId="0" borderId="9"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23" fillId="2" borderId="16" xfId="0" applyFont="1" applyFill="1" applyBorder="1" applyAlignment="1">
      <alignment horizontal="left" vertical="top" wrapText="1"/>
    </xf>
    <xf numFmtId="0" fontId="23" fillId="0" borderId="16" xfId="0" applyFont="1" applyFill="1" applyBorder="1" applyAlignment="1">
      <alignment horizontal="left" vertical="top" wrapText="1"/>
    </xf>
    <xf numFmtId="0" fontId="23" fillId="0" borderId="10" xfId="0" applyFont="1" applyFill="1" applyBorder="1" applyAlignment="1">
      <alignment horizontal="left" vertical="top" wrapText="1"/>
    </xf>
    <xf numFmtId="0" fontId="23" fillId="9" borderId="8" xfId="0" applyFont="1" applyFill="1" applyBorder="1" applyAlignment="1">
      <alignment horizontal="left"/>
    </xf>
    <xf numFmtId="0" fontId="23" fillId="10" borderId="8" xfId="0" applyFont="1" applyFill="1" applyBorder="1" applyAlignment="1">
      <alignment horizontal="left"/>
    </xf>
    <xf numFmtId="0" fontId="23" fillId="0" borderId="0" xfId="0" applyFont="1" applyBorder="1" applyAlignment="1">
      <alignment horizontal="left" vertical="top" wrapText="1"/>
    </xf>
    <xf numFmtId="0" fontId="23" fillId="0" borderId="5" xfId="0" applyFont="1" applyBorder="1" applyAlignment="1">
      <alignment horizontal="left" vertical="top" wrapText="1"/>
    </xf>
    <xf numFmtId="0" fontId="23" fillId="0" borderId="8" xfId="0" applyFont="1" applyBorder="1" applyAlignment="1">
      <alignment horizontal="left" wrapText="1"/>
    </xf>
    <xf numFmtId="0" fontId="23" fillId="0" borderId="1" xfId="0" applyFont="1" applyFill="1" applyBorder="1" applyAlignment="1">
      <alignment horizontal="left" vertical="top" wrapText="1"/>
    </xf>
    <xf numFmtId="3" fontId="23" fillId="0" borderId="13" xfId="0" applyNumberFormat="1" applyFont="1" applyFill="1" applyBorder="1" applyAlignment="1">
      <alignment horizontal="center" vertical="top" wrapText="1"/>
    </xf>
    <xf numFmtId="9" fontId="19" fillId="14" borderId="13" xfId="0" applyNumberFormat="1" applyFont="1" applyFill="1" applyBorder="1" applyAlignment="1">
      <alignment horizontal="center" vertical="top" wrapText="1"/>
    </xf>
    <xf numFmtId="9" fontId="19" fillId="14" borderId="13" xfId="11" applyFont="1" applyFill="1" applyBorder="1" applyAlignment="1">
      <alignment horizontal="center" vertical="top" wrapText="1"/>
    </xf>
    <xf numFmtId="0" fontId="19" fillId="14" borderId="13" xfId="0" applyFont="1" applyFill="1" applyBorder="1" applyAlignment="1">
      <alignment horizontal="center" vertical="top" wrapText="1"/>
    </xf>
    <xf numFmtId="168" fontId="13" fillId="0" borderId="19" xfId="7" applyNumberFormat="1" applyFont="1" applyBorder="1"/>
    <xf numFmtId="0" fontId="13" fillId="6" borderId="19" xfId="7" applyFont="1" applyFill="1" applyBorder="1"/>
    <xf numFmtId="0" fontId="13" fillId="6" borderId="19" xfId="7" applyFont="1" applyFill="1" applyBorder="1" applyAlignment="1">
      <alignment vertical="center"/>
    </xf>
    <xf numFmtId="168" fontId="13" fillId="0" borderId="19" xfId="7" applyNumberFormat="1" applyFont="1" applyBorder="1" applyAlignment="1">
      <alignment vertical="center"/>
    </xf>
    <xf numFmtId="0" fontId="12" fillId="0" borderId="0" xfId="7" applyFont="1" applyAlignment="1">
      <alignment horizontal="center" vertical="center"/>
    </xf>
    <xf numFmtId="0" fontId="22" fillId="4" borderId="19" xfId="7" applyFill="1" applyBorder="1" applyAlignment="1">
      <alignment horizontal="center"/>
    </xf>
    <xf numFmtId="3" fontId="22" fillId="4" borderId="19" xfId="7" applyNumberFormat="1" applyFill="1" applyBorder="1" applyAlignment="1">
      <alignment vertical="center"/>
    </xf>
    <xf numFmtId="3" fontId="27" fillId="4" borderId="24" xfId="7" applyNumberFormat="1" applyFont="1" applyFill="1" applyBorder="1" applyAlignment="1">
      <alignment vertical="center"/>
    </xf>
    <xf numFmtId="0" fontId="27" fillId="5" borderId="19" xfId="7" applyNumberFormat="1" applyFont="1" applyFill="1" applyBorder="1" applyAlignment="1">
      <alignment vertical="center"/>
    </xf>
    <xf numFmtId="0" fontId="22" fillId="5" borderId="19" xfId="7" applyNumberFormat="1" applyFill="1" applyBorder="1" applyAlignment="1">
      <alignment horizontal="center" vertical="center"/>
    </xf>
    <xf numFmtId="3" fontId="22" fillId="5" borderId="19" xfId="7" applyNumberFormat="1" applyFill="1" applyBorder="1" applyAlignment="1">
      <alignment horizontal="center" vertical="center"/>
    </xf>
    <xf numFmtId="3" fontId="27" fillId="5" borderId="24" xfId="7" applyNumberFormat="1" applyFont="1" applyFill="1" applyBorder="1" applyAlignment="1">
      <alignment horizontal="center" vertical="center"/>
    </xf>
    <xf numFmtId="3" fontId="24" fillId="13" borderId="13" xfId="0" applyNumberFormat="1" applyFont="1" applyFill="1" applyBorder="1" applyAlignment="1">
      <alignment horizontal="center" vertical="center" wrapText="1"/>
    </xf>
    <xf numFmtId="3" fontId="24" fillId="13" borderId="10" xfId="0" applyNumberFormat="1" applyFont="1" applyFill="1" applyBorder="1" applyAlignment="1">
      <alignment horizontal="center" vertical="center" wrapText="1"/>
    </xf>
    <xf numFmtId="3" fontId="23" fillId="0" borderId="1" xfId="0" applyNumberFormat="1" applyFont="1" applyFill="1" applyBorder="1" applyAlignment="1">
      <alignment horizontal="center" vertical="top" wrapText="1"/>
    </xf>
    <xf numFmtId="3" fontId="23" fillId="0" borderId="1" xfId="0" applyNumberFormat="1" applyFont="1" applyFill="1" applyBorder="1" applyAlignment="1">
      <alignment horizontal="center" vertical="center" wrapText="1"/>
    </xf>
    <xf numFmtId="0" fontId="12" fillId="6" borderId="19" xfId="7" applyFont="1" applyFill="1" applyBorder="1" applyAlignment="1">
      <alignment vertical="center"/>
    </xf>
    <xf numFmtId="168" fontId="12" fillId="6" borderId="19" xfId="57" applyNumberFormat="1" applyFont="1" applyFill="1" applyBorder="1" applyAlignment="1">
      <alignment vertical="center"/>
    </xf>
    <xf numFmtId="0" fontId="5" fillId="0" borderId="0" xfId="7" applyFont="1" applyFill="1" applyAlignment="1">
      <alignment horizontal="center" vertical="center"/>
    </xf>
    <xf numFmtId="0" fontId="22" fillId="0" borderId="0" xfId="7" applyFill="1"/>
    <xf numFmtId="0" fontId="13" fillId="0" borderId="19" xfId="7" applyFont="1" applyFill="1" applyBorder="1" applyAlignment="1">
      <alignment horizontal="left" vertical="center"/>
    </xf>
    <xf numFmtId="9" fontId="6" fillId="0" borderId="19" xfId="64" applyFont="1" applyFill="1" applyBorder="1" applyAlignment="1">
      <alignment horizontal="center" vertical="center"/>
    </xf>
    <xf numFmtId="168" fontId="6" fillId="0" borderId="19" xfId="57" applyNumberFormat="1" applyFont="1" applyBorder="1" applyAlignment="1">
      <alignment vertical="center"/>
    </xf>
    <xf numFmtId="169" fontId="6" fillId="0" borderId="19" xfId="54" applyNumberFormat="1" applyFont="1" applyBorder="1" applyAlignment="1">
      <alignment horizontal="right" vertical="center"/>
    </xf>
    <xf numFmtId="0" fontId="13" fillId="0" borderId="19" xfId="7" applyFont="1" applyBorder="1" applyAlignment="1">
      <alignment horizontal="right" vertical="center"/>
    </xf>
    <xf numFmtId="169" fontId="6" fillId="0" borderId="19" xfId="54" applyNumberFormat="1" applyFont="1" applyBorder="1" applyAlignment="1">
      <alignment horizontal="center" vertical="center"/>
    </xf>
    <xf numFmtId="169" fontId="13" fillId="0" borderId="19" xfId="7" applyNumberFormat="1" applyFont="1" applyBorder="1" applyAlignment="1">
      <alignment vertical="center"/>
    </xf>
    <xf numFmtId="3" fontId="22" fillId="12" borderId="19" xfId="7" applyNumberFormat="1" applyFill="1" applyBorder="1" applyAlignment="1">
      <alignment horizontal="center" vertical="center"/>
    </xf>
    <xf numFmtId="9" fontId="6" fillId="0" borderId="19" xfId="64" applyFont="1" applyBorder="1" applyAlignment="1">
      <alignment horizontal="center"/>
    </xf>
    <xf numFmtId="168" fontId="6" fillId="0" borderId="19" xfId="57" applyNumberFormat="1" applyFont="1" applyBorder="1"/>
    <xf numFmtId="169" fontId="6" fillId="0" borderId="19" xfId="54" applyNumberFormat="1" applyFont="1" applyBorder="1" applyAlignment="1">
      <alignment horizontal="right"/>
    </xf>
    <xf numFmtId="0" fontId="13" fillId="0" borderId="19" xfId="7" applyFont="1" applyBorder="1" applyAlignment="1">
      <alignment horizontal="right"/>
    </xf>
    <xf numFmtId="169" fontId="6" fillId="0" borderId="19" xfId="54" applyNumberFormat="1" applyFont="1" applyBorder="1" applyAlignment="1">
      <alignment horizontal="center"/>
    </xf>
    <xf numFmtId="169" fontId="13" fillId="0" borderId="19" xfId="7" applyNumberFormat="1" applyFont="1" applyBorder="1"/>
    <xf numFmtId="9" fontId="6" fillId="0" borderId="19" xfId="64" applyFont="1" applyBorder="1" applyAlignment="1">
      <alignment horizontal="center" vertical="center"/>
    </xf>
    <xf numFmtId="169" fontId="0" fillId="0" borderId="19" xfId="54" applyNumberFormat="1" applyFont="1" applyBorder="1" applyAlignment="1">
      <alignment horizontal="right"/>
    </xf>
    <xf numFmtId="3" fontId="34" fillId="0" borderId="0" xfId="0" applyNumberFormat="1" applyFont="1"/>
    <xf numFmtId="3" fontId="17" fillId="0" borderId="13" xfId="0" applyNumberFormat="1" applyFont="1" applyBorder="1" applyAlignment="1">
      <alignment horizontal="center" vertical="top" wrapText="1"/>
    </xf>
    <xf numFmtId="3" fontId="19" fillId="0" borderId="16" xfId="0" applyNumberFormat="1" applyFont="1" applyBorder="1"/>
    <xf numFmtId="0" fontId="17" fillId="0" borderId="23" xfId="0" applyFont="1" applyBorder="1" applyAlignment="1">
      <alignment horizontal="left" vertical="top" wrapText="1"/>
    </xf>
    <xf numFmtId="0" fontId="17" fillId="0" borderId="10" xfId="0" applyFont="1" applyBorder="1" applyAlignment="1">
      <alignment horizontal="left" vertical="top" wrapText="1"/>
    </xf>
    <xf numFmtId="0" fontId="17" fillId="0" borderId="1" xfId="0" applyFont="1" applyBorder="1" applyAlignment="1">
      <alignment horizontal="left" vertical="top" wrapText="1"/>
    </xf>
    <xf numFmtId="0" fontId="17" fillId="0" borderId="10" xfId="0" applyFont="1" applyBorder="1" applyAlignment="1">
      <alignment horizontal="left" vertical="center" wrapText="1"/>
    </xf>
    <xf numFmtId="0" fontId="17" fillId="0" borderId="13" xfId="0" applyFont="1" applyFill="1" applyBorder="1" applyAlignment="1">
      <alignment horizontal="left" vertical="center" wrapText="1"/>
    </xf>
    <xf numFmtId="9" fontId="19" fillId="14" borderId="1" xfId="0" applyNumberFormat="1" applyFont="1" applyFill="1" applyBorder="1" applyAlignment="1">
      <alignment horizontal="center" vertical="top" wrapText="1"/>
    </xf>
    <xf numFmtId="0" fontId="17" fillId="0" borderId="6" xfId="0" applyFont="1" applyBorder="1" applyAlignment="1">
      <alignment horizontal="left" vertical="top" wrapText="1"/>
    </xf>
    <xf numFmtId="0" fontId="17" fillId="0" borderId="3" xfId="0" applyFont="1" applyBorder="1" applyAlignment="1">
      <alignment horizontal="left" vertical="top" wrapText="1"/>
    </xf>
    <xf numFmtId="0" fontId="17" fillId="0" borderId="14" xfId="0" applyFont="1" applyBorder="1" applyAlignment="1">
      <alignment horizontal="left" vertical="top" wrapText="1"/>
    </xf>
    <xf numFmtId="0" fontId="17" fillId="2" borderId="13" xfId="0" applyFont="1" applyFill="1" applyBorder="1" applyAlignment="1">
      <alignment horizontal="left" vertical="top" wrapText="1"/>
    </xf>
    <xf numFmtId="3" fontId="35" fillId="14" borderId="1" xfId="0" applyNumberFormat="1" applyFont="1" applyFill="1" applyBorder="1" applyAlignment="1">
      <alignment horizontal="center" wrapText="1"/>
    </xf>
    <xf numFmtId="0" fontId="17" fillId="0" borderId="1" xfId="0" applyFont="1" applyFill="1" applyBorder="1" applyAlignment="1">
      <alignment horizontal="left" vertical="top" wrapText="1"/>
    </xf>
    <xf numFmtId="0" fontId="17" fillId="0" borderId="1" xfId="0" applyFont="1" applyBorder="1" applyAlignment="1">
      <alignment horizontal="left" vertical="center" wrapText="1"/>
    </xf>
    <xf numFmtId="0" fontId="17" fillId="0" borderId="13" xfId="0" applyFont="1" applyFill="1" applyBorder="1" applyAlignment="1">
      <alignment horizontal="left" vertical="top" wrapText="1"/>
    </xf>
    <xf numFmtId="9" fontId="17" fillId="0" borderId="13" xfId="0" applyNumberFormat="1" applyFont="1" applyBorder="1" applyAlignment="1">
      <alignment horizontal="center" vertical="top" wrapText="1"/>
    </xf>
    <xf numFmtId="9" fontId="19" fillId="0" borderId="1" xfId="0" applyNumberFormat="1" applyFont="1" applyBorder="1" applyAlignment="1">
      <alignment horizontal="center" vertical="top" wrapText="1"/>
    </xf>
    <xf numFmtId="0" fontId="17" fillId="0" borderId="10" xfId="0" applyFont="1" applyBorder="1" applyAlignment="1">
      <alignment horizontal="left" vertical="top" wrapText="1"/>
    </xf>
    <xf numFmtId="9" fontId="19" fillId="13" borderId="1" xfId="0" applyNumberFormat="1" applyFont="1" applyFill="1" applyBorder="1" applyAlignment="1">
      <alignment horizontal="center" vertical="top" wrapText="1"/>
    </xf>
    <xf numFmtId="0" fontId="17" fillId="14" borderId="1" xfId="0" applyFont="1" applyFill="1" applyBorder="1" applyAlignment="1">
      <alignment horizontal="left" vertical="top" wrapText="1"/>
    </xf>
    <xf numFmtId="0" fontId="23" fillId="14" borderId="10" xfId="0" applyFont="1" applyFill="1" applyBorder="1" applyAlignment="1">
      <alignment horizontal="left" vertical="top" wrapText="1"/>
    </xf>
    <xf numFmtId="3" fontId="19" fillId="0" borderId="2" xfId="0" applyNumberFormat="1" applyFont="1" applyBorder="1" applyAlignment="1">
      <alignment horizontal="center" vertical="top" wrapText="1"/>
    </xf>
    <xf numFmtId="3" fontId="19" fillId="0" borderId="13" xfId="0" applyNumberFormat="1" applyFont="1" applyBorder="1" applyAlignment="1">
      <alignment horizontal="center" vertical="center"/>
    </xf>
    <xf numFmtId="0" fontId="23" fillId="14" borderId="1" xfId="0" applyFont="1" applyFill="1" applyBorder="1" applyAlignment="1">
      <alignment horizontal="left" vertical="top" wrapText="1"/>
    </xf>
    <xf numFmtId="9" fontId="23" fillId="13" borderId="1" xfId="0" applyNumberFormat="1" applyFont="1" applyFill="1" applyBorder="1" applyAlignment="1">
      <alignment vertical="top" wrapText="1"/>
    </xf>
    <xf numFmtId="9" fontId="19" fillId="13" borderId="1" xfId="0" applyNumberFormat="1" applyFont="1" applyFill="1" applyBorder="1" applyAlignment="1">
      <alignment vertical="top" wrapText="1"/>
    </xf>
    <xf numFmtId="0" fontId="17" fillId="0" borderId="1" xfId="0" applyFont="1" applyFill="1" applyBorder="1" applyAlignment="1">
      <alignment horizontal="center" vertical="top" wrapText="1"/>
    </xf>
    <xf numFmtId="0" fontId="17" fillId="0" borderId="13" xfId="0" applyFont="1" applyFill="1" applyBorder="1" applyAlignment="1">
      <alignment horizontal="center" vertical="top" wrapText="1"/>
    </xf>
    <xf numFmtId="168" fontId="12" fillId="6" borderId="19" xfId="57" applyNumberFormat="1" applyFont="1" applyFill="1" applyBorder="1"/>
    <xf numFmtId="3" fontId="13" fillId="0" borderId="19" xfId="7" applyNumberFormat="1" applyFont="1" applyBorder="1"/>
    <xf numFmtId="0" fontId="22" fillId="0" borderId="19" xfId="7" applyBorder="1"/>
    <xf numFmtId="0" fontId="22" fillId="0" borderId="19" xfId="7" applyBorder="1" applyAlignment="1">
      <alignment horizontal="center"/>
    </xf>
    <xf numFmtId="0" fontId="27" fillId="5" borderId="19" xfId="7" applyFont="1" applyFill="1" applyBorder="1"/>
    <xf numFmtId="0" fontId="27" fillId="5" borderId="19" xfId="7" applyFont="1" applyFill="1" applyBorder="1" applyAlignment="1">
      <alignment horizontal="center"/>
    </xf>
    <xf numFmtId="0" fontId="22" fillId="5" borderId="19" xfId="7" applyFill="1" applyBorder="1" applyAlignment="1">
      <alignment horizontal="center"/>
    </xf>
    <xf numFmtId="168" fontId="6" fillId="0" borderId="19" xfId="57" applyNumberFormat="1" applyFont="1" applyFill="1" applyBorder="1"/>
    <xf numFmtId="0" fontId="5" fillId="0" borderId="19" xfId="7" applyFont="1" applyFill="1" applyBorder="1"/>
    <xf numFmtId="3" fontId="22" fillId="0" borderId="19" xfId="7" applyNumberFormat="1" applyFill="1" applyBorder="1" applyAlignment="1">
      <alignment horizontal="center"/>
    </xf>
    <xf numFmtId="3" fontId="22" fillId="0" borderId="19" xfId="7" applyNumberFormat="1" applyFill="1" applyBorder="1" applyAlignment="1">
      <alignment horizontal="center" vertical="center"/>
    </xf>
    <xf numFmtId="9" fontId="0" fillId="0" borderId="19" xfId="64" applyFont="1" applyBorder="1" applyAlignment="1">
      <alignment horizontal="center"/>
    </xf>
    <xf numFmtId="0" fontId="5" fillId="12" borderId="24" xfId="7" applyFont="1" applyFill="1" applyBorder="1"/>
    <xf numFmtId="3" fontId="22" fillId="12" borderId="24" xfId="7" applyNumberFormat="1" applyFill="1" applyBorder="1" applyAlignment="1">
      <alignment horizontal="center"/>
    </xf>
    <xf numFmtId="3" fontId="27" fillId="12" borderId="24" xfId="7" applyNumberFormat="1" applyFont="1" applyFill="1" applyBorder="1" applyAlignment="1">
      <alignment horizontal="center" vertical="center"/>
    </xf>
    <xf numFmtId="3" fontId="5" fillId="0" borderId="0" xfId="7" applyNumberFormat="1" applyFont="1" applyFill="1" applyAlignment="1">
      <alignment horizontal="center" vertical="center"/>
    </xf>
    <xf numFmtId="3" fontId="22" fillId="0" borderId="0" xfId="7" applyNumberFormat="1" applyFill="1" applyAlignment="1">
      <alignment horizontal="center"/>
    </xf>
    <xf numFmtId="3" fontId="27" fillId="5" borderId="19" xfId="7" applyNumberFormat="1" applyFont="1" applyFill="1" applyBorder="1" applyAlignment="1">
      <alignment horizontal="center" vertical="center"/>
    </xf>
    <xf numFmtId="0" fontId="5" fillId="0" borderId="19" xfId="7" applyFont="1" applyFill="1" applyBorder="1" applyAlignment="1">
      <alignment wrapText="1"/>
    </xf>
    <xf numFmtId="3" fontId="5" fillId="0" borderId="19" xfId="7" applyNumberFormat="1" applyFont="1" applyFill="1" applyBorder="1" applyAlignment="1">
      <alignment horizontal="center" wrapText="1"/>
    </xf>
    <xf numFmtId="0" fontId="5" fillId="12" borderId="24" xfId="7" applyFont="1" applyFill="1" applyBorder="1" applyAlignment="1">
      <alignment wrapText="1"/>
    </xf>
    <xf numFmtId="3" fontId="5" fillId="12" borderId="24" xfId="7" applyNumberFormat="1" applyFont="1" applyFill="1" applyBorder="1" applyAlignment="1">
      <alignment horizontal="center" wrapText="1"/>
    </xf>
    <xf numFmtId="3" fontId="22" fillId="0" borderId="0" xfId="7" applyNumberFormat="1" applyAlignment="1">
      <alignment horizontal="center"/>
    </xf>
    <xf numFmtId="165" fontId="5" fillId="0" borderId="19" xfId="7" applyNumberFormat="1" applyFont="1" applyBorder="1"/>
    <xf numFmtId="3" fontId="22" fillId="0" borderId="19" xfId="7" applyNumberFormat="1" applyBorder="1" applyAlignment="1">
      <alignment horizontal="center"/>
    </xf>
    <xf numFmtId="0" fontId="5" fillId="0" borderId="19" xfId="7" applyFont="1" applyBorder="1" applyAlignment="1">
      <alignment vertical="center"/>
    </xf>
    <xf numFmtId="3" fontId="22" fillId="0" borderId="19" xfId="7" applyNumberFormat="1" applyBorder="1" applyAlignment="1">
      <alignment horizontal="center" vertical="center"/>
    </xf>
    <xf numFmtId="0" fontId="22" fillId="0" borderId="19" xfId="7" applyBorder="1" applyAlignment="1">
      <alignment horizontal="center" vertical="center"/>
    </xf>
    <xf numFmtId="0" fontId="5" fillId="12" borderId="19" xfId="7" applyFont="1" applyFill="1" applyBorder="1" applyAlignment="1">
      <alignment vertical="center"/>
    </xf>
    <xf numFmtId="3" fontId="22" fillId="12" borderId="19" xfId="7" applyNumberFormat="1" applyFill="1" applyBorder="1" applyAlignment="1">
      <alignment horizontal="center"/>
    </xf>
    <xf numFmtId="0" fontId="5" fillId="0" borderId="0" xfId="7" applyFont="1"/>
    <xf numFmtId="168" fontId="5" fillId="0" borderId="0" xfId="7" applyNumberFormat="1" applyFont="1"/>
    <xf numFmtId="41" fontId="31" fillId="14" borderId="26" xfId="0" applyNumberFormat="1" applyFont="1" applyFill="1" applyBorder="1" applyAlignment="1">
      <alignment horizontal="center"/>
    </xf>
    <xf numFmtId="169" fontId="31" fillId="0" borderId="19" xfId="0" applyNumberFormat="1" applyFont="1" applyBorder="1" applyAlignment="1">
      <alignment vertical="center"/>
    </xf>
    <xf numFmtId="169" fontId="31" fillId="14" borderId="19" xfId="0" applyNumberFormat="1" applyFont="1" applyFill="1" applyBorder="1" applyAlignment="1">
      <alignment vertical="center"/>
    </xf>
    <xf numFmtId="0" fontId="13" fillId="14" borderId="0" xfId="9" applyFont="1" applyFill="1"/>
    <xf numFmtId="9" fontId="6" fillId="24" borderId="28" xfId="0" applyNumberFormat="1" applyFont="1" applyFill="1" applyBorder="1" applyAlignment="1">
      <alignment horizontal="center"/>
    </xf>
    <xf numFmtId="0" fontId="6" fillId="14" borderId="0" xfId="0" applyFont="1" applyFill="1"/>
    <xf numFmtId="0" fontId="28" fillId="0" borderId="0" xfId="0" applyFont="1" applyAlignment="1">
      <alignment vertical="center"/>
    </xf>
    <xf numFmtId="0" fontId="30" fillId="15" borderId="15" xfId="0" applyFont="1" applyFill="1" applyBorder="1"/>
    <xf numFmtId="0" fontId="31" fillId="15" borderId="17" xfId="0" applyFont="1" applyFill="1" applyBorder="1"/>
    <xf numFmtId="0" fontId="31" fillId="15" borderId="18" xfId="0" applyFont="1" applyFill="1" applyBorder="1"/>
    <xf numFmtId="0" fontId="31" fillId="0" borderId="0" xfId="0" applyFont="1"/>
    <xf numFmtId="0" fontId="30" fillId="16" borderId="15" xfId="0" applyFont="1" applyFill="1" applyBorder="1" applyAlignment="1">
      <alignment vertical="center" wrapText="1"/>
    </xf>
    <xf numFmtId="0" fontId="30" fillId="16" borderId="0" xfId="0" applyFont="1" applyFill="1" applyAlignment="1">
      <alignment horizontal="center" vertical="center" wrapText="1"/>
    </xf>
    <xf numFmtId="0" fontId="30" fillId="16" borderId="17" xfId="0" applyFont="1" applyFill="1" applyBorder="1" applyAlignment="1">
      <alignment horizontal="center" vertical="center" wrapText="1"/>
    </xf>
    <xf numFmtId="0" fontId="30" fillId="16" borderId="25" xfId="0" applyFont="1" applyFill="1" applyBorder="1" applyAlignment="1">
      <alignment horizontal="center" vertical="center" wrapText="1"/>
    </xf>
    <xf numFmtId="0" fontId="6" fillId="18" borderId="19" xfId="0" applyFont="1" applyFill="1" applyBorder="1" applyAlignment="1">
      <alignment horizontal="left" vertical="center"/>
    </xf>
    <xf numFmtId="9" fontId="6" fillId="18" borderId="26" xfId="0" applyNumberFormat="1" applyFont="1" applyFill="1" applyBorder="1" applyAlignment="1">
      <alignment horizontal="center"/>
    </xf>
    <xf numFmtId="168" fontId="31" fillId="18" borderId="26" xfId="0" applyNumberFormat="1" applyFont="1" applyFill="1" applyBorder="1"/>
    <xf numFmtId="168" fontId="6" fillId="18" borderId="26" xfId="0" applyNumberFormat="1" applyFont="1" applyFill="1" applyBorder="1"/>
    <xf numFmtId="169" fontId="31" fillId="18" borderId="26" xfId="0" applyNumberFormat="1" applyFont="1" applyFill="1" applyBorder="1" applyAlignment="1">
      <alignment horizontal="center"/>
    </xf>
    <xf numFmtId="0" fontId="6" fillId="18" borderId="27" xfId="0" applyFont="1" applyFill="1" applyBorder="1" applyAlignment="1">
      <alignment horizontal="left" vertical="center"/>
    </xf>
    <xf numFmtId="9" fontId="6" fillId="18" borderId="28" xfId="0" applyNumberFormat="1" applyFont="1" applyFill="1" applyBorder="1" applyAlignment="1">
      <alignment horizontal="center"/>
    </xf>
    <xf numFmtId="168" fontId="31" fillId="18" borderId="28" xfId="0" applyNumberFormat="1" applyFont="1" applyFill="1" applyBorder="1"/>
    <xf numFmtId="168" fontId="6" fillId="18" borderId="28" xfId="0" applyNumberFormat="1" applyFont="1" applyFill="1" applyBorder="1"/>
    <xf numFmtId="169" fontId="31" fillId="18" borderId="28" xfId="0" applyNumberFormat="1" applyFont="1" applyFill="1" applyBorder="1" applyAlignment="1">
      <alignment horizontal="center"/>
    </xf>
    <xf numFmtId="166" fontId="6" fillId="0" borderId="28" xfId="0" applyNumberFormat="1" applyFont="1" applyBorder="1" applyAlignment="1">
      <alignment horizontal="center"/>
    </xf>
    <xf numFmtId="168" fontId="6" fillId="0" borderId="28" xfId="0" applyNumberFormat="1" applyFont="1" applyBorder="1"/>
    <xf numFmtId="169" fontId="31" fillId="0" borderId="28" xfId="0" applyNumberFormat="1" applyFont="1" applyBorder="1" applyAlignment="1">
      <alignment horizontal="center"/>
    </xf>
    <xf numFmtId="169" fontId="31" fillId="18" borderId="28" xfId="0" applyNumberFormat="1" applyFont="1" applyFill="1" applyBorder="1" applyAlignment="1">
      <alignment horizontal="center" wrapText="1"/>
    </xf>
    <xf numFmtId="169" fontId="31" fillId="18" borderId="28" xfId="0" applyNumberFormat="1" applyFont="1" applyFill="1" applyBorder="1"/>
    <xf numFmtId="169" fontId="31" fillId="0" borderId="28" xfId="0" applyNumberFormat="1" applyFont="1" applyBorder="1" applyAlignment="1">
      <alignment horizontal="center" wrapText="1"/>
    </xf>
    <xf numFmtId="169" fontId="31" fillId="0" borderId="28" xfId="0" applyNumberFormat="1" applyFont="1" applyBorder="1"/>
    <xf numFmtId="0" fontId="31" fillId="0" borderId="27" xfId="0" applyFont="1" applyBorder="1" applyAlignment="1">
      <alignment horizontal="left" vertical="center"/>
    </xf>
    <xf numFmtId="9" fontId="31" fillId="0" borderId="28" xfId="0" applyNumberFormat="1" applyFont="1" applyBorder="1" applyAlignment="1">
      <alignment horizontal="center"/>
    </xf>
    <xf numFmtId="168" fontId="31" fillId="0" borderId="28" xfId="0" applyNumberFormat="1" applyFont="1" applyBorder="1"/>
    <xf numFmtId="0" fontId="6" fillId="0" borderId="27" xfId="0" applyFont="1" applyBorder="1" applyAlignment="1">
      <alignment horizontal="left" vertical="center"/>
    </xf>
    <xf numFmtId="9" fontId="6" fillId="0" borderId="28" xfId="0" applyNumberFormat="1" applyFont="1" applyBorder="1" applyAlignment="1">
      <alignment horizontal="center"/>
    </xf>
    <xf numFmtId="169" fontId="31" fillId="21" borderId="28" xfId="0" applyNumberFormat="1" applyFont="1" applyFill="1" applyBorder="1" applyAlignment="1">
      <alignment horizontal="center" wrapText="1"/>
    </xf>
    <xf numFmtId="169" fontId="31" fillId="21" borderId="28" xfId="0" applyNumberFormat="1" applyFont="1" applyFill="1" applyBorder="1" applyAlignment="1">
      <alignment horizontal="center"/>
    </xf>
    <xf numFmtId="169" fontId="31" fillId="21" borderId="28" xfId="0" applyNumberFormat="1" applyFont="1" applyFill="1" applyBorder="1"/>
    <xf numFmtId="0" fontId="31" fillId="0" borderId="28" xfId="0" applyFont="1" applyBorder="1"/>
    <xf numFmtId="0" fontId="31" fillId="0" borderId="28" xfId="0" applyFont="1" applyBorder="1" applyAlignment="1">
      <alignment horizontal="center" wrapText="1"/>
    </xf>
    <xf numFmtId="1" fontId="31" fillId="0" borderId="28" xfId="0" applyNumberFormat="1" applyFont="1" applyBorder="1" applyAlignment="1">
      <alignment horizontal="center"/>
    </xf>
    <xf numFmtId="9" fontId="6" fillId="0" borderId="28" xfId="0" applyNumberFormat="1" applyFont="1" applyBorder="1"/>
    <xf numFmtId="0" fontId="30" fillId="15" borderId="20" xfId="0" applyFont="1" applyFill="1" applyBorder="1"/>
    <xf numFmtId="168" fontId="10" fillId="0" borderId="0" xfId="0" applyNumberFormat="1" applyFont="1"/>
    <xf numFmtId="0" fontId="31" fillId="15" borderId="0" xfId="0" applyFont="1" applyFill="1"/>
    <xf numFmtId="0" fontId="31" fillId="15" borderId="21" xfId="0" applyFont="1" applyFill="1" applyBorder="1"/>
    <xf numFmtId="169" fontId="31" fillId="17" borderId="28" xfId="0" applyNumberFormat="1" applyFont="1" applyFill="1" applyBorder="1"/>
    <xf numFmtId="0" fontId="31" fillId="15" borderId="0" xfId="0" applyFont="1" applyFill="1" applyAlignment="1">
      <alignment horizontal="center"/>
    </xf>
    <xf numFmtId="0" fontId="6" fillId="18" borderId="27" xfId="0" applyFont="1" applyFill="1" applyBorder="1" applyAlignment="1">
      <alignment vertical="center"/>
    </xf>
    <xf numFmtId="0" fontId="6" fillId="0" borderId="27" xfId="0" applyFont="1" applyBorder="1" applyAlignment="1">
      <alignment vertical="center"/>
    </xf>
    <xf numFmtId="168" fontId="31" fillId="0" borderId="0" xfId="0" applyNumberFormat="1" applyFont="1"/>
    <xf numFmtId="168" fontId="0" fillId="0" borderId="28" xfId="0" applyNumberFormat="1" applyFont="1" applyBorder="1" applyAlignment="1">
      <alignment horizontal="center"/>
    </xf>
    <xf numFmtId="169" fontId="31" fillId="24" borderId="28" xfId="0" applyNumberFormat="1" applyFont="1" applyFill="1" applyBorder="1" applyAlignment="1">
      <alignment horizontal="center" wrapText="1"/>
    </xf>
    <xf numFmtId="168" fontId="10" fillId="15" borderId="22" xfId="0" applyNumberFormat="1" applyFont="1" applyFill="1" applyBorder="1" applyAlignment="1"/>
    <xf numFmtId="169" fontId="31" fillId="0" borderId="35" xfId="0" applyNumberFormat="1" applyFont="1" applyBorder="1" applyAlignment="1">
      <alignment vertical="center"/>
    </xf>
    <xf numFmtId="0" fontId="31" fillId="0" borderId="19" xfId="0" applyFont="1" applyBorder="1"/>
    <xf numFmtId="0" fontId="6" fillId="0" borderId="0" xfId="0" applyFont="1"/>
    <xf numFmtId="0" fontId="28" fillId="0" borderId="0" xfId="0" applyFont="1" applyAlignment="1">
      <alignment vertical="center"/>
    </xf>
    <xf numFmtId="0" fontId="29" fillId="0" borderId="0" xfId="0" applyFont="1" applyAlignment="1">
      <alignment vertical="center"/>
    </xf>
    <xf numFmtId="0" fontId="30" fillId="15" borderId="15" xfId="0" applyFont="1" applyFill="1" applyBorder="1"/>
    <xf numFmtId="0" fontId="31" fillId="15" borderId="17" xfId="0" applyFont="1" applyFill="1" applyBorder="1"/>
    <xf numFmtId="0" fontId="31" fillId="15" borderId="18" xfId="0" applyFont="1" applyFill="1" applyBorder="1"/>
    <xf numFmtId="0" fontId="31" fillId="0" borderId="0" xfId="0" applyFont="1"/>
    <xf numFmtId="0" fontId="30" fillId="16" borderId="15" xfId="0" applyFont="1" applyFill="1" applyBorder="1" applyAlignment="1">
      <alignment vertical="center" wrapText="1"/>
    </xf>
    <xf numFmtId="0" fontId="30" fillId="16" borderId="0" xfId="0" applyFont="1" applyFill="1" applyAlignment="1">
      <alignment horizontal="center" vertical="center" wrapText="1"/>
    </xf>
    <xf numFmtId="0" fontId="30" fillId="16" borderId="17" xfId="0" applyFont="1" applyFill="1" applyBorder="1" applyAlignment="1">
      <alignment horizontal="center" vertical="center" wrapText="1"/>
    </xf>
    <xf numFmtId="0" fontId="30" fillId="16" borderId="25" xfId="0" applyFont="1" applyFill="1" applyBorder="1" applyAlignment="1">
      <alignment horizontal="center" vertical="center" wrapText="1"/>
    </xf>
    <xf numFmtId="0" fontId="32" fillId="17" borderId="0" xfId="0" applyFont="1" applyFill="1" applyAlignment="1">
      <alignment horizontal="center" vertical="center" wrapText="1"/>
    </xf>
    <xf numFmtId="169" fontId="6" fillId="0" borderId="0" xfId="0" applyNumberFormat="1" applyFont="1"/>
    <xf numFmtId="0" fontId="6" fillId="19" borderId="19" xfId="0" applyFont="1" applyFill="1" applyBorder="1" applyAlignment="1">
      <alignment horizontal="left" vertical="center"/>
    </xf>
    <xf numFmtId="166" fontId="6" fillId="0" borderId="26" xfId="0" applyNumberFormat="1" applyFont="1" applyBorder="1" applyAlignment="1">
      <alignment horizontal="center"/>
    </xf>
    <xf numFmtId="168" fontId="31" fillId="0" borderId="26" xfId="0" applyNumberFormat="1" applyFont="1" applyBorder="1"/>
    <xf numFmtId="168" fontId="6" fillId="0" borderId="26" xfId="0" applyNumberFormat="1" applyFont="1" applyBorder="1"/>
    <xf numFmtId="169" fontId="31" fillId="0" borderId="26" xfId="0" applyNumberFormat="1" applyFont="1" applyBorder="1" applyAlignment="1">
      <alignment horizontal="center"/>
    </xf>
    <xf numFmtId="0" fontId="6" fillId="19" borderId="27" xfId="0" applyFont="1" applyFill="1" applyBorder="1" applyAlignment="1">
      <alignment horizontal="left" vertical="center"/>
    </xf>
    <xf numFmtId="166" fontId="6" fillId="0" borderId="28" xfId="0" applyNumberFormat="1" applyFont="1" applyBorder="1" applyAlignment="1">
      <alignment horizontal="center"/>
    </xf>
    <xf numFmtId="168" fontId="6" fillId="0" borderId="28" xfId="0" applyNumberFormat="1" applyFont="1" applyBorder="1"/>
    <xf numFmtId="169" fontId="31" fillId="0" borderId="28" xfId="0" applyNumberFormat="1" applyFont="1" applyBorder="1" applyAlignment="1">
      <alignment horizontal="center"/>
    </xf>
    <xf numFmtId="0" fontId="6" fillId="20" borderId="27" xfId="0" applyFont="1" applyFill="1" applyBorder="1" applyAlignment="1">
      <alignment horizontal="left" vertical="center"/>
    </xf>
    <xf numFmtId="169" fontId="31" fillId="0" borderId="28" xfId="0" applyNumberFormat="1" applyFont="1" applyBorder="1" applyAlignment="1">
      <alignment horizontal="center" wrapText="1"/>
    </xf>
    <xf numFmtId="169" fontId="31" fillId="0" borderId="31" xfId="0" applyNumberFormat="1" applyFont="1" applyBorder="1" applyAlignment="1">
      <alignment vertical="center"/>
    </xf>
    <xf numFmtId="169" fontId="31" fillId="0" borderId="28" xfId="0" applyNumberFormat="1" applyFont="1" applyBorder="1"/>
    <xf numFmtId="0" fontId="31" fillId="0" borderId="27" xfId="0" applyFont="1" applyBorder="1" applyAlignment="1">
      <alignment horizontal="left" vertical="center"/>
    </xf>
    <xf numFmtId="9" fontId="31" fillId="0" borderId="28" xfId="0" applyNumberFormat="1" applyFont="1" applyBorder="1" applyAlignment="1">
      <alignment horizontal="center"/>
    </xf>
    <xf numFmtId="168" fontId="31" fillId="0" borderId="28" xfId="0" applyNumberFormat="1" applyFont="1" applyBorder="1"/>
    <xf numFmtId="166" fontId="31" fillId="0" borderId="28" xfId="0" applyNumberFormat="1" applyFont="1" applyBorder="1" applyAlignment="1">
      <alignment horizontal="center"/>
    </xf>
    <xf numFmtId="169" fontId="31" fillId="0" borderId="28" xfId="0" applyNumberFormat="1" applyFont="1" applyBorder="1" applyAlignment="1">
      <alignment vertical="center"/>
    </xf>
    <xf numFmtId="0" fontId="6" fillId="0" borderId="27" xfId="0" applyFont="1" applyBorder="1" applyAlignment="1">
      <alignment horizontal="left" vertical="center"/>
    </xf>
    <xf numFmtId="0" fontId="31" fillId="0" borderId="28" xfId="0" applyFont="1" applyBorder="1"/>
    <xf numFmtId="0" fontId="31" fillId="0" borderId="28" xfId="0" applyFont="1" applyBorder="1" applyAlignment="1">
      <alignment horizontal="center" wrapText="1"/>
    </xf>
    <xf numFmtId="1" fontId="31" fillId="0" borderId="28" xfId="0" applyNumberFormat="1" applyFont="1" applyBorder="1" applyAlignment="1">
      <alignment horizontal="center"/>
    </xf>
    <xf numFmtId="9" fontId="6" fillId="0" borderId="28" xfId="0" applyNumberFormat="1" applyFont="1" applyBorder="1"/>
    <xf numFmtId="0" fontId="30" fillId="15" borderId="20" xfId="0" applyFont="1" applyFill="1" applyBorder="1"/>
    <xf numFmtId="0" fontId="31" fillId="15" borderId="0" xfId="0" applyFont="1" applyFill="1"/>
    <xf numFmtId="0" fontId="31" fillId="15" borderId="21" xfId="0" applyFont="1" applyFill="1" applyBorder="1"/>
    <xf numFmtId="168" fontId="10" fillId="15" borderId="0" xfId="0" applyNumberFormat="1" applyFont="1" applyFill="1"/>
    <xf numFmtId="0" fontId="6" fillId="22" borderId="27" xfId="0" applyFont="1" applyFill="1" applyBorder="1" applyAlignment="1">
      <alignment horizontal="left" vertical="center"/>
    </xf>
    <xf numFmtId="0" fontId="31" fillId="15" borderId="0" xfId="0" applyFont="1" applyFill="1" applyAlignment="1">
      <alignment horizontal="center"/>
    </xf>
    <xf numFmtId="0" fontId="33" fillId="17" borderId="0" xfId="0" applyFont="1" applyFill="1" applyAlignment="1">
      <alignment horizontal="center" vertical="center" wrapText="1"/>
    </xf>
    <xf numFmtId="0" fontId="6" fillId="19" borderId="27" xfId="0" applyFont="1" applyFill="1" applyBorder="1" applyAlignment="1">
      <alignment vertical="center"/>
    </xf>
    <xf numFmtId="0" fontId="6" fillId="22" borderId="27" xfId="0" applyFont="1" applyFill="1" applyBorder="1" applyAlignment="1">
      <alignment vertical="center"/>
    </xf>
    <xf numFmtId="0" fontId="6" fillId="0" borderId="27" xfId="0" applyFont="1" applyBorder="1" applyAlignment="1">
      <alignment vertical="center"/>
    </xf>
    <xf numFmtId="168" fontId="31" fillId="0" borderId="0" xfId="0" applyNumberFormat="1" applyFont="1"/>
    <xf numFmtId="169" fontId="31" fillId="0" borderId="24" xfId="0" applyNumberFormat="1" applyFont="1" applyBorder="1" applyAlignment="1">
      <alignment vertical="center"/>
    </xf>
    <xf numFmtId="169" fontId="31" fillId="0" borderId="27" xfId="0" applyNumberFormat="1" applyFont="1" applyBorder="1" applyAlignment="1">
      <alignment vertical="center"/>
    </xf>
    <xf numFmtId="169" fontId="31" fillId="0" borderId="29" xfId="0" applyNumberFormat="1" applyFont="1" applyBorder="1" applyAlignment="1">
      <alignment vertical="center"/>
    </xf>
    <xf numFmtId="169" fontId="31" fillId="14" borderId="26" xfId="0" applyNumberFormat="1" applyFont="1" applyFill="1" applyBorder="1" applyAlignment="1">
      <alignment horizontal="center"/>
    </xf>
    <xf numFmtId="41" fontId="31" fillId="0" borderId="26" xfId="0" applyNumberFormat="1" applyFont="1" applyBorder="1" applyAlignment="1">
      <alignment horizontal="center"/>
    </xf>
    <xf numFmtId="168" fontId="6" fillId="24" borderId="28" xfId="0" applyNumberFormat="1" applyFont="1" applyFill="1" applyBorder="1"/>
    <xf numFmtId="169" fontId="6" fillId="14" borderId="0" xfId="0" applyNumberFormat="1" applyFont="1" applyFill="1"/>
    <xf numFmtId="168" fontId="6" fillId="14" borderId="28" xfId="0" applyNumberFormat="1" applyFont="1" applyFill="1" applyBorder="1"/>
    <xf numFmtId="43" fontId="31" fillId="0" borderId="26" xfId="0" applyNumberFormat="1" applyFont="1" applyBorder="1"/>
    <xf numFmtId="168" fontId="31" fillId="24" borderId="28" xfId="0" applyNumberFormat="1" applyFont="1" applyFill="1" applyBorder="1"/>
    <xf numFmtId="0" fontId="0" fillId="14" borderId="0" xfId="0" applyFill="1"/>
    <xf numFmtId="9" fontId="0" fillId="0" borderId="28" xfId="0" applyNumberFormat="1" applyFont="1" applyBorder="1" applyAlignment="1">
      <alignment horizontal="center"/>
    </xf>
    <xf numFmtId="0" fontId="0" fillId="24" borderId="27" xfId="0" applyFont="1" applyFill="1" applyBorder="1" applyAlignment="1">
      <alignment vertical="center"/>
    </xf>
    <xf numFmtId="169" fontId="31" fillId="14" borderId="28" xfId="0" applyNumberFormat="1" applyFont="1" applyFill="1" applyBorder="1" applyAlignment="1">
      <alignment horizontal="center" wrapText="1"/>
    </xf>
    <xf numFmtId="169" fontId="31" fillId="24" borderId="28" xfId="0" applyNumberFormat="1" applyFont="1" applyFill="1" applyBorder="1"/>
    <xf numFmtId="169" fontId="31" fillId="24" borderId="28" xfId="0" applyNumberFormat="1" applyFont="1" applyFill="1" applyBorder="1" applyAlignment="1">
      <alignment horizontal="center"/>
    </xf>
    <xf numFmtId="0" fontId="0" fillId="0" borderId="0" xfId="0"/>
    <xf numFmtId="0" fontId="6" fillId="0" borderId="0" xfId="0" applyFont="1"/>
    <xf numFmtId="0" fontId="13" fillId="0" borderId="0" xfId="230" applyFont="1"/>
    <xf numFmtId="0" fontId="28" fillId="0" borderId="0" xfId="0" applyFont="1" applyAlignment="1">
      <alignment vertical="center"/>
    </xf>
    <xf numFmtId="0" fontId="29" fillId="0" borderId="0" xfId="0" applyFont="1" applyAlignment="1">
      <alignment vertical="center"/>
    </xf>
    <xf numFmtId="0" fontId="30" fillId="15" borderId="15" xfId="0" applyFont="1" applyFill="1" applyBorder="1"/>
    <xf numFmtId="0" fontId="31" fillId="15" borderId="17" xfId="0" applyFont="1" applyFill="1" applyBorder="1"/>
    <xf numFmtId="0" fontId="31" fillId="15" borderId="18" xfId="0" applyFont="1" applyFill="1" applyBorder="1"/>
    <xf numFmtId="0" fontId="31" fillId="0" borderId="0" xfId="0" applyFont="1"/>
    <xf numFmtId="0" fontId="30" fillId="16" borderId="15" xfId="0" applyFont="1" applyFill="1" applyBorder="1" applyAlignment="1">
      <alignment vertical="center" wrapText="1"/>
    </xf>
    <xf numFmtId="0" fontId="30" fillId="16" borderId="0" xfId="0" applyFont="1" applyFill="1" applyAlignment="1">
      <alignment horizontal="center" vertical="center" wrapText="1"/>
    </xf>
    <xf numFmtId="0" fontId="30" fillId="16" borderId="17" xfId="0" applyFont="1" applyFill="1" applyBorder="1" applyAlignment="1">
      <alignment horizontal="center" vertical="center" wrapText="1"/>
    </xf>
    <xf numFmtId="0" fontId="30" fillId="16" borderId="25" xfId="0" applyFont="1" applyFill="1" applyBorder="1" applyAlignment="1">
      <alignment horizontal="center" vertical="center" wrapText="1"/>
    </xf>
    <xf numFmtId="0" fontId="32" fillId="17" borderId="0" xfId="0" applyFont="1" applyFill="1" applyAlignment="1">
      <alignment horizontal="center" vertical="center" wrapText="1"/>
    </xf>
    <xf numFmtId="169" fontId="6" fillId="0" borderId="0" xfId="0" applyNumberFormat="1" applyFont="1"/>
    <xf numFmtId="0" fontId="6" fillId="19" borderId="19" xfId="0" applyFont="1" applyFill="1" applyBorder="1" applyAlignment="1">
      <alignment horizontal="left" vertical="center"/>
    </xf>
    <xf numFmtId="166" fontId="6" fillId="0" borderId="26" xfId="0" applyNumberFormat="1" applyFont="1" applyBorder="1" applyAlignment="1">
      <alignment horizontal="center"/>
    </xf>
    <xf numFmtId="168" fontId="31" fillId="0" borderId="26" xfId="0" applyNumberFormat="1" applyFont="1" applyBorder="1"/>
    <xf numFmtId="168" fontId="6" fillId="0" borderId="26" xfId="0" applyNumberFormat="1" applyFont="1" applyBorder="1"/>
    <xf numFmtId="169" fontId="31" fillId="0" borderId="26" xfId="0" applyNumberFormat="1" applyFont="1" applyBorder="1" applyAlignment="1">
      <alignment horizontal="center"/>
    </xf>
    <xf numFmtId="0" fontId="6" fillId="19" borderId="27" xfId="0" applyFont="1" applyFill="1" applyBorder="1" applyAlignment="1">
      <alignment horizontal="left" vertical="center"/>
    </xf>
    <xf numFmtId="166" fontId="6" fillId="0" borderId="28" xfId="0" applyNumberFormat="1" applyFont="1" applyBorder="1" applyAlignment="1">
      <alignment horizontal="center"/>
    </xf>
    <xf numFmtId="168" fontId="6" fillId="0" borderId="28" xfId="0" applyNumberFormat="1" applyFont="1" applyBorder="1"/>
    <xf numFmtId="169" fontId="31" fillId="0" borderId="28" xfId="0" applyNumberFormat="1" applyFont="1" applyBorder="1" applyAlignment="1">
      <alignment horizontal="center"/>
    </xf>
    <xf numFmtId="0" fontId="6" fillId="20" borderId="27" xfId="0" applyFont="1" applyFill="1" applyBorder="1" applyAlignment="1">
      <alignment horizontal="left" vertical="center"/>
    </xf>
    <xf numFmtId="169" fontId="31" fillId="0" borderId="28" xfId="0" applyNumberFormat="1" applyFont="1" applyBorder="1" applyAlignment="1">
      <alignment horizontal="center" wrapText="1"/>
    </xf>
    <xf numFmtId="169" fontId="31" fillId="0" borderId="31" xfId="0" applyNumberFormat="1" applyFont="1" applyBorder="1" applyAlignment="1">
      <alignment vertical="center"/>
    </xf>
    <xf numFmtId="169" fontId="31" fillId="0" borderId="28" xfId="0" applyNumberFormat="1" applyFont="1" applyBorder="1"/>
    <xf numFmtId="0" fontId="31" fillId="0" borderId="27" xfId="0" applyFont="1" applyBorder="1" applyAlignment="1">
      <alignment horizontal="left" vertical="center"/>
    </xf>
    <xf numFmtId="9" fontId="31" fillId="0" borderId="28" xfId="0" applyNumberFormat="1" applyFont="1" applyBorder="1" applyAlignment="1">
      <alignment horizontal="center"/>
    </xf>
    <xf numFmtId="168" fontId="31" fillId="0" borderId="28" xfId="0" applyNumberFormat="1" applyFont="1" applyBorder="1"/>
    <xf numFmtId="166" fontId="31" fillId="0" borderId="28" xfId="0" applyNumberFormat="1" applyFont="1" applyBorder="1" applyAlignment="1">
      <alignment horizontal="center"/>
    </xf>
    <xf numFmtId="169" fontId="31" fillId="0" borderId="28" xfId="0" applyNumberFormat="1" applyFont="1" applyBorder="1" applyAlignment="1">
      <alignment vertical="center"/>
    </xf>
    <xf numFmtId="0" fontId="6" fillId="0" borderId="27" xfId="0" applyFont="1" applyBorder="1" applyAlignment="1">
      <alignment horizontal="left" vertical="center"/>
    </xf>
    <xf numFmtId="0" fontId="31" fillId="0" borderId="28" xfId="0" applyFont="1" applyBorder="1"/>
    <xf numFmtId="0" fontId="31" fillId="0" borderId="28" xfId="0" applyFont="1" applyBorder="1" applyAlignment="1">
      <alignment horizontal="center" wrapText="1"/>
    </xf>
    <xf numFmtId="1" fontId="31" fillId="0" borderId="28" xfId="0" applyNumberFormat="1" applyFont="1" applyBorder="1" applyAlignment="1">
      <alignment horizontal="center"/>
    </xf>
    <xf numFmtId="9" fontId="6" fillId="0" borderId="28" xfId="0" applyNumberFormat="1" applyFont="1" applyBorder="1"/>
    <xf numFmtId="0" fontId="30" fillId="15" borderId="20" xfId="0" applyFont="1" applyFill="1" applyBorder="1"/>
    <xf numFmtId="0" fontId="31" fillId="15" borderId="0" xfId="0" applyFont="1" applyFill="1"/>
    <xf numFmtId="0" fontId="31" fillId="15" borderId="21" xfId="0" applyFont="1" applyFill="1" applyBorder="1"/>
    <xf numFmtId="168" fontId="10" fillId="15" borderId="0" xfId="0" applyNumberFormat="1" applyFont="1" applyFill="1"/>
    <xf numFmtId="0" fontId="6" fillId="22" borderId="27" xfId="0" applyFont="1" applyFill="1" applyBorder="1" applyAlignment="1">
      <alignment horizontal="left" vertical="center"/>
    </xf>
    <xf numFmtId="0" fontId="31" fillId="15" borderId="0" xfId="0" applyFont="1" applyFill="1" applyAlignment="1">
      <alignment horizontal="center"/>
    </xf>
    <xf numFmtId="0" fontId="6" fillId="19" borderId="27" xfId="0" applyFont="1" applyFill="1" applyBorder="1" applyAlignment="1">
      <alignment vertical="center"/>
    </xf>
    <xf numFmtId="0" fontId="6" fillId="22" borderId="27" xfId="0" applyFont="1" applyFill="1" applyBorder="1" applyAlignment="1">
      <alignment vertical="center"/>
    </xf>
    <xf numFmtId="0" fontId="6" fillId="0" borderId="27" xfId="0" applyFont="1" applyBorder="1" applyAlignment="1">
      <alignment vertical="center"/>
    </xf>
    <xf numFmtId="168" fontId="31" fillId="0" borderId="0" xfId="0" applyNumberFormat="1" applyFont="1"/>
    <xf numFmtId="169" fontId="31" fillId="0" borderId="24" xfId="0" applyNumberFormat="1" applyFont="1" applyBorder="1" applyAlignment="1">
      <alignment vertical="center"/>
    </xf>
    <xf numFmtId="169" fontId="31" fillId="0" borderId="27" xfId="0" applyNumberFormat="1" applyFont="1" applyBorder="1" applyAlignment="1">
      <alignment vertical="center"/>
    </xf>
    <xf numFmtId="169" fontId="31" fillId="0" borderId="29" xfId="0" applyNumberFormat="1" applyFont="1" applyBorder="1" applyAlignment="1">
      <alignment vertical="center"/>
    </xf>
    <xf numFmtId="0" fontId="30" fillId="16" borderId="0" xfId="0" applyFont="1" applyFill="1" applyBorder="1" applyAlignment="1">
      <alignment horizontal="center" vertical="center" wrapText="1"/>
    </xf>
    <xf numFmtId="169" fontId="31" fillId="0" borderId="32" xfId="0" applyNumberFormat="1" applyFont="1" applyBorder="1" applyAlignment="1">
      <alignment vertical="center"/>
    </xf>
    <xf numFmtId="169" fontId="31" fillId="0" borderId="33" xfId="0" applyNumberFormat="1" applyFont="1" applyBorder="1" applyAlignment="1">
      <alignment vertical="center"/>
    </xf>
    <xf numFmtId="169" fontId="31" fillId="0" borderId="34" xfId="0" applyNumberFormat="1" applyFont="1" applyBorder="1" applyAlignment="1">
      <alignment vertical="center"/>
    </xf>
    <xf numFmtId="169" fontId="31" fillId="0" borderId="0" xfId="0" applyNumberFormat="1" applyFont="1" applyBorder="1" applyAlignment="1">
      <alignment vertical="center"/>
    </xf>
    <xf numFmtId="0" fontId="6" fillId="0" borderId="0" xfId="0" applyFont="1" applyBorder="1" applyAlignment="1">
      <alignment horizontal="center" vertical="center"/>
    </xf>
    <xf numFmtId="0" fontId="13" fillId="23" borderId="0" xfId="230" applyFont="1" applyFill="1" applyBorder="1" applyAlignment="1">
      <alignment horizontal="center" vertical="center" wrapText="1"/>
    </xf>
    <xf numFmtId="0" fontId="13" fillId="0" borderId="0" xfId="230" applyFont="1" applyBorder="1" applyAlignment="1">
      <alignment horizontal="center" vertical="center" wrapText="1"/>
    </xf>
    <xf numFmtId="0" fontId="6" fillId="0" borderId="0" xfId="0" applyFont="1" applyBorder="1"/>
    <xf numFmtId="168" fontId="13" fillId="23" borderId="0" xfId="230" applyNumberFormat="1" applyFont="1" applyFill="1" applyBorder="1"/>
    <xf numFmtId="0" fontId="36" fillId="0" borderId="0" xfId="0" applyFont="1" applyBorder="1" applyAlignment="1">
      <alignment horizontal="right" vertical="center"/>
    </xf>
    <xf numFmtId="0" fontId="17" fillId="0" borderId="13" xfId="0" applyFont="1" applyBorder="1" applyAlignment="1">
      <alignment horizontal="center" vertical="top" wrapText="1"/>
    </xf>
    <xf numFmtId="166" fontId="19" fillId="14" borderId="1" xfId="0" applyNumberFormat="1" applyFont="1" applyFill="1" applyBorder="1" applyAlignment="1">
      <alignment horizontal="center" vertical="top" wrapText="1"/>
    </xf>
    <xf numFmtId="0" fontId="17" fillId="0" borderId="0" xfId="0" applyFont="1" applyAlignment="1">
      <alignment horizontal="center"/>
    </xf>
    <xf numFmtId="9" fontId="17" fillId="0" borderId="1" xfId="0" applyNumberFormat="1" applyFont="1" applyFill="1" applyBorder="1" applyAlignment="1">
      <alignment horizontal="center" vertical="top" wrapText="1"/>
    </xf>
    <xf numFmtId="0" fontId="17" fillId="0" borderId="10" xfId="0" applyFont="1" applyBorder="1" applyAlignment="1">
      <alignment horizontal="left" vertical="top" wrapText="1"/>
    </xf>
    <xf numFmtId="3" fontId="19" fillId="0" borderId="13" xfId="0" applyNumberFormat="1" applyFont="1" applyFill="1" applyBorder="1" applyAlignment="1">
      <alignment horizontal="center" vertical="center" wrapText="1"/>
    </xf>
    <xf numFmtId="3" fontId="17" fillId="0" borderId="13" xfId="0" applyNumberFormat="1" applyFont="1" applyBorder="1" applyAlignment="1">
      <alignment horizontal="center" vertical="center" wrapText="1"/>
    </xf>
    <xf numFmtId="3" fontId="19" fillId="13" borderId="12" xfId="0" applyNumberFormat="1" applyFont="1" applyFill="1" applyBorder="1" applyAlignment="1">
      <alignment horizontal="center"/>
    </xf>
    <xf numFmtId="3" fontId="24" fillId="0" borderId="0" xfId="0" applyNumberFormat="1" applyFont="1"/>
    <xf numFmtId="0" fontId="0" fillId="14" borderId="0" xfId="0" applyFill="1" applyAlignment="1">
      <alignment horizontal="left" vertical="top" wrapText="1"/>
    </xf>
    <xf numFmtId="0" fontId="19" fillId="14" borderId="1" xfId="0" applyFont="1" applyFill="1" applyBorder="1" applyAlignment="1">
      <alignment horizontal="center" vertical="top" wrapText="1"/>
    </xf>
    <xf numFmtId="0" fontId="41" fillId="14" borderId="4" xfId="0" applyFont="1" applyFill="1" applyBorder="1" applyAlignment="1">
      <alignment horizontal="left" vertical="top" wrapText="1"/>
    </xf>
    <xf numFmtId="0" fontId="41" fillId="14" borderId="1" xfId="0" applyFont="1" applyFill="1" applyBorder="1" applyAlignment="1">
      <alignment horizontal="left" vertical="top" wrapText="1"/>
    </xf>
    <xf numFmtId="0" fontId="42" fillId="14" borderId="1" xfId="0" applyFont="1" applyFill="1" applyBorder="1" applyAlignment="1">
      <alignment horizontal="left" vertical="top" wrapText="1"/>
    </xf>
    <xf numFmtId="0" fontId="0" fillId="14" borderId="1" xfId="0" applyFont="1" applyFill="1" applyBorder="1" applyAlignment="1">
      <alignment horizontal="left" vertical="top" wrapText="1"/>
    </xf>
    <xf numFmtId="0" fontId="17" fillId="7" borderId="13" xfId="0" applyFont="1" applyFill="1" applyBorder="1" applyAlignment="1">
      <alignment horizontal="center" vertical="top" wrapText="1"/>
    </xf>
    <xf numFmtId="0" fontId="17" fillId="0" borderId="1" xfId="0" applyFont="1" applyBorder="1"/>
    <xf numFmtId="168" fontId="17" fillId="0" borderId="1" xfId="9608" applyNumberFormat="1" applyFont="1" applyBorder="1"/>
    <xf numFmtId="0" fontId="17" fillId="7" borderId="10" xfId="0" applyFont="1" applyFill="1" applyBorder="1" applyAlignment="1">
      <alignment horizontal="center" vertical="top" wrapText="1"/>
    </xf>
    <xf numFmtId="168" fontId="17" fillId="14" borderId="1" xfId="9608" applyNumberFormat="1" applyFont="1" applyFill="1" applyBorder="1" applyAlignment="1">
      <alignment horizontal="center" vertical="center"/>
    </xf>
    <xf numFmtId="170" fontId="17" fillId="14" borderId="1" xfId="0" applyNumberFormat="1" applyFont="1" applyFill="1" applyBorder="1"/>
    <xf numFmtId="170" fontId="17" fillId="14" borderId="1" xfId="0" applyNumberFormat="1" applyFont="1" applyFill="1" applyBorder="1" applyAlignment="1">
      <alignment vertical="top" wrapText="1"/>
    </xf>
    <xf numFmtId="9" fontId="17" fillId="14" borderId="1" xfId="0" applyNumberFormat="1" applyFont="1" applyFill="1" applyBorder="1" applyAlignment="1">
      <alignment horizontal="center" vertical="center"/>
    </xf>
    <xf numFmtId="168" fontId="17" fillId="14" borderId="1" xfId="9608" applyNumberFormat="1" applyFont="1" applyFill="1" applyBorder="1" applyAlignment="1">
      <alignment horizontal="center"/>
    </xf>
    <xf numFmtId="3" fontId="23" fillId="14" borderId="13" xfId="0" applyNumberFormat="1" applyFont="1" applyFill="1" applyBorder="1" applyAlignment="1">
      <alignment horizontal="center" vertical="top" wrapText="1"/>
    </xf>
    <xf numFmtId="3" fontId="19" fillId="14" borderId="13" xfId="0" applyNumberFormat="1" applyFont="1" applyFill="1" applyBorder="1" applyAlignment="1">
      <alignment horizontal="center" vertical="top" wrapText="1"/>
    </xf>
    <xf numFmtId="3" fontId="19" fillId="14" borderId="1" xfId="0" applyNumberFormat="1" applyFont="1" applyFill="1" applyBorder="1" applyAlignment="1">
      <alignment horizontal="center" vertical="top" wrapText="1"/>
    </xf>
    <xf numFmtId="3" fontId="23" fillId="14" borderId="1" xfId="0" applyNumberFormat="1" applyFont="1" applyFill="1" applyBorder="1" applyAlignment="1">
      <alignment horizontal="center" vertical="top" wrapText="1"/>
    </xf>
    <xf numFmtId="0" fontId="24" fillId="0" borderId="0" xfId="0" applyFont="1"/>
    <xf numFmtId="0" fontId="24" fillId="0" borderId="0" xfId="0" applyFont="1" applyAlignment="1">
      <alignment wrapText="1"/>
    </xf>
    <xf numFmtId="0" fontId="24" fillId="0" borderId="0" xfId="0" quotePrefix="1" applyFont="1" applyAlignment="1">
      <alignment wrapText="1"/>
    </xf>
    <xf numFmtId="3" fontId="43" fillId="14" borderId="13" xfId="0" applyNumberFormat="1" applyFont="1" applyFill="1" applyBorder="1" applyAlignment="1">
      <alignment horizontal="center" vertical="top" wrapText="1"/>
    </xf>
    <xf numFmtId="0" fontId="17" fillId="14" borderId="10" xfId="0" applyFont="1" applyFill="1" applyBorder="1" applyAlignment="1">
      <alignment horizontal="left" vertical="top" wrapText="1"/>
    </xf>
    <xf numFmtId="3" fontId="17" fillId="14" borderId="13" xfId="0" applyNumberFormat="1" applyFont="1" applyFill="1" applyBorder="1" applyAlignment="1">
      <alignment horizontal="center" vertical="top" wrapText="1"/>
    </xf>
    <xf numFmtId="9" fontId="17" fillId="14" borderId="1" xfId="0" applyNumberFormat="1" applyFont="1" applyFill="1" applyBorder="1" applyAlignment="1">
      <alignment horizontal="center" vertical="top" wrapText="1"/>
    </xf>
    <xf numFmtId="10" fontId="19" fillId="0" borderId="13" xfId="0" applyNumberFormat="1" applyFont="1" applyBorder="1" applyAlignment="1">
      <alignment horizontal="center" vertical="center" wrapText="1"/>
    </xf>
    <xf numFmtId="0" fontId="18" fillId="4" borderId="1" xfId="0" applyFont="1" applyFill="1" applyBorder="1" applyAlignment="1">
      <alignment horizontal="center" vertical="top" wrapText="1"/>
    </xf>
    <xf numFmtId="9" fontId="17" fillId="0" borderId="10" xfId="0" applyNumberFormat="1" applyFont="1" applyBorder="1" applyAlignment="1">
      <alignment horizontal="center" vertical="top" wrapText="1"/>
    </xf>
    <xf numFmtId="0" fontId="17" fillId="14" borderId="10" xfId="0" applyFont="1" applyFill="1" applyBorder="1" applyAlignment="1">
      <alignment horizontal="center" vertical="top" wrapText="1"/>
    </xf>
    <xf numFmtId="166" fontId="19" fillId="0" borderId="2" xfId="0" applyNumberFormat="1" applyFont="1" applyBorder="1" applyAlignment="1">
      <alignment horizontal="center" vertical="top" wrapText="1"/>
    </xf>
    <xf numFmtId="0" fontId="19" fillId="0" borderId="2" xfId="0" applyFont="1" applyBorder="1" applyAlignment="1">
      <alignment horizontal="center" vertical="top" wrapText="1"/>
    </xf>
    <xf numFmtId="9" fontId="19" fillId="0" borderId="2" xfId="0" applyNumberFormat="1" applyFont="1" applyBorder="1" applyAlignment="1">
      <alignment horizontal="center" vertical="top" wrapText="1"/>
    </xf>
    <xf numFmtId="0" fontId="19" fillId="0" borderId="12" xfId="0" applyFont="1" applyFill="1" applyBorder="1" applyAlignment="1">
      <alignment horizontal="center" vertical="top" wrapText="1"/>
    </xf>
    <xf numFmtId="9" fontId="17" fillId="0" borderId="2" xfId="0" applyNumberFormat="1" applyFont="1" applyBorder="1" applyAlignment="1">
      <alignment horizontal="center" vertical="top" wrapText="1"/>
    </xf>
    <xf numFmtId="0" fontId="17" fillId="0" borderId="2" xfId="0" applyFont="1" applyBorder="1" applyAlignment="1">
      <alignment horizontal="center" vertical="top" wrapText="1"/>
    </xf>
    <xf numFmtId="0" fontId="17" fillId="0" borderId="12" xfId="0" applyFont="1" applyFill="1" applyBorder="1" applyAlignment="1">
      <alignment horizontal="center" vertical="top" wrapText="1"/>
    </xf>
    <xf numFmtId="0" fontId="19" fillId="0" borderId="8" xfId="0" applyFont="1" applyFill="1" applyBorder="1" applyAlignment="1">
      <alignment horizontal="center" vertical="top" wrapText="1"/>
    </xf>
    <xf numFmtId="0" fontId="17" fillId="0" borderId="8" xfId="0" applyFont="1" applyFill="1" applyBorder="1" applyAlignment="1">
      <alignment horizontal="center" vertical="top" wrapText="1"/>
    </xf>
    <xf numFmtId="9" fontId="19" fillId="0" borderId="8" xfId="0" applyNumberFormat="1" applyFont="1" applyFill="1" applyBorder="1" applyAlignment="1">
      <alignment horizontal="center" vertical="top" wrapText="1"/>
    </xf>
    <xf numFmtId="0" fontId="19" fillId="14" borderId="1" xfId="0" applyFont="1" applyFill="1" applyBorder="1" applyAlignment="1">
      <alignment vertical="top" wrapText="1"/>
    </xf>
    <xf numFmtId="9" fontId="17" fillId="0" borderId="1" xfId="0" applyNumberFormat="1" applyFont="1" applyBorder="1" applyAlignment="1">
      <alignment horizontal="center" vertical="top" wrapText="1"/>
    </xf>
    <xf numFmtId="0" fontId="17" fillId="0" borderId="1" xfId="0" applyFont="1" applyBorder="1" applyAlignment="1">
      <alignment horizontal="center" vertical="top" wrapText="1"/>
    </xf>
    <xf numFmtId="0" fontId="18" fillId="3" borderId="1" xfId="0" applyFont="1" applyFill="1" applyBorder="1" applyAlignment="1"/>
    <xf numFmtId="166" fontId="17" fillId="0" borderId="1" xfId="0" applyNumberFormat="1" applyFont="1" applyBorder="1" applyAlignment="1">
      <alignment horizontal="center" vertical="top" wrapText="1"/>
    </xf>
    <xf numFmtId="166" fontId="17" fillId="0" borderId="10" xfId="0" applyNumberFormat="1" applyFont="1" applyBorder="1" applyAlignment="1">
      <alignment horizontal="center" vertical="top" wrapText="1"/>
    </xf>
    <xf numFmtId="166" fontId="17" fillId="0" borderId="1" xfId="0" applyNumberFormat="1" applyFont="1" applyFill="1" applyBorder="1" applyAlignment="1">
      <alignment horizontal="center" vertical="top" wrapText="1"/>
    </xf>
    <xf numFmtId="0" fontId="17" fillId="0" borderId="12" xfId="0" applyFont="1" applyBorder="1" applyAlignment="1">
      <alignment horizontal="left" vertical="top" wrapText="1"/>
    </xf>
    <xf numFmtId="0" fontId="23" fillId="0" borderId="8" xfId="0" applyFont="1" applyBorder="1" applyAlignment="1">
      <alignment horizontal="left" vertical="top" wrapText="1"/>
    </xf>
    <xf numFmtId="0" fontId="23" fillId="0" borderId="9" xfId="0" applyFont="1" applyBorder="1" applyAlignment="1">
      <alignment horizontal="left" vertical="top" wrapText="1"/>
    </xf>
    <xf numFmtId="0" fontId="18" fillId="4" borderId="12" xfId="0" applyFont="1" applyFill="1" applyBorder="1" applyAlignment="1">
      <alignment horizontal="center" vertical="top" wrapText="1"/>
    </xf>
    <xf numFmtId="0" fontId="18" fillId="4" borderId="8" xfId="0" applyFont="1" applyFill="1" applyBorder="1" applyAlignment="1">
      <alignment horizontal="center" vertical="top" wrapText="1"/>
    </xf>
    <xf numFmtId="0" fontId="18" fillId="4" borderId="9" xfId="0" applyFont="1" applyFill="1" applyBorder="1" applyAlignment="1">
      <alignment horizontal="center" vertical="top" wrapText="1"/>
    </xf>
    <xf numFmtId="0" fontId="23" fillId="0" borderId="12" xfId="0" applyFont="1" applyBorder="1" applyAlignment="1">
      <alignment horizontal="left" vertical="top" wrapText="1"/>
    </xf>
    <xf numFmtId="9" fontId="18" fillId="0" borderId="12" xfId="11" applyFont="1" applyBorder="1" applyAlignment="1">
      <alignment horizontal="left" vertical="top" wrapText="1"/>
    </xf>
    <xf numFmtId="9" fontId="18" fillId="0" borderId="8" xfId="11" applyFont="1" applyBorder="1" applyAlignment="1">
      <alignment horizontal="left" vertical="top" wrapText="1"/>
    </xf>
    <xf numFmtId="9" fontId="18" fillId="0" borderId="9" xfId="11" applyFont="1" applyBorder="1" applyAlignment="1">
      <alignment horizontal="left" vertical="top" wrapText="1"/>
    </xf>
    <xf numFmtId="0" fontId="18" fillId="3" borderId="16" xfId="0" applyFont="1" applyFill="1" applyBorder="1" applyAlignment="1">
      <alignment vertical="top" wrapText="1"/>
    </xf>
    <xf numFmtId="0" fontId="18" fillId="3" borderId="10" xfId="0" applyFont="1" applyFill="1" applyBorder="1" applyAlignment="1">
      <alignment vertical="top" wrapText="1"/>
    </xf>
    <xf numFmtId="0" fontId="18" fillId="5" borderId="14" xfId="0" applyFont="1" applyFill="1" applyBorder="1" applyAlignment="1">
      <alignment vertical="top" wrapText="1"/>
    </xf>
    <xf numFmtId="0" fontId="18" fillId="5" borderId="2" xfId="0" applyFont="1" applyFill="1" applyBorder="1" applyAlignment="1">
      <alignment vertical="top" wrapText="1"/>
    </xf>
    <xf numFmtId="0" fontId="18" fillId="5" borderId="9" xfId="0" applyFont="1" applyFill="1" applyBorder="1" applyAlignment="1">
      <alignment vertical="top" wrapText="1"/>
    </xf>
    <xf numFmtId="0" fontId="17" fillId="8" borderId="16" xfId="0" applyFont="1" applyFill="1" applyBorder="1" applyAlignment="1">
      <alignment vertical="top" wrapText="1"/>
    </xf>
    <xf numFmtId="0" fontId="17" fillId="8" borderId="11" xfId="0" applyFont="1" applyFill="1" applyBorder="1" applyAlignment="1">
      <alignment vertical="top" wrapText="1"/>
    </xf>
    <xf numFmtId="0" fontId="17" fillId="0" borderId="11" xfId="0" applyFont="1" applyBorder="1" applyAlignment="1">
      <alignment vertical="top" wrapText="1"/>
    </xf>
    <xf numFmtId="0" fontId="17" fillId="0" borderId="10" xfId="0" applyFont="1" applyBorder="1" applyAlignment="1">
      <alignment vertical="top" wrapText="1"/>
    </xf>
    <xf numFmtId="0" fontId="18" fillId="7" borderId="7" xfId="0" applyFont="1" applyFill="1" applyBorder="1" applyAlignment="1">
      <alignment vertical="top" wrapText="1"/>
    </xf>
    <xf numFmtId="0" fontId="18" fillId="7" borderId="5" xfId="0" applyFont="1" applyFill="1" applyBorder="1" applyAlignment="1">
      <alignment vertical="top" wrapText="1"/>
    </xf>
    <xf numFmtId="0" fontId="18" fillId="7" borderId="4" xfId="0" applyFont="1" applyFill="1" applyBorder="1" applyAlignment="1">
      <alignment vertical="top" wrapText="1"/>
    </xf>
    <xf numFmtId="0" fontId="18" fillId="7" borderId="14" xfId="0" applyFont="1" applyFill="1" applyBorder="1" applyAlignment="1">
      <alignment vertical="top" wrapText="1"/>
    </xf>
    <xf numFmtId="0" fontId="18" fillId="7" borderId="2" xfId="0" applyFont="1" applyFill="1" applyBorder="1" applyAlignment="1">
      <alignment vertical="top" wrapText="1"/>
    </xf>
    <xf numFmtId="0" fontId="18" fillId="7" borderId="13" xfId="0" applyFont="1" applyFill="1" applyBorder="1" applyAlignment="1">
      <alignment vertical="top" wrapText="1"/>
    </xf>
    <xf numFmtId="0" fontId="17" fillId="0" borderId="16" xfId="0" applyFont="1" applyBorder="1" applyAlignment="1">
      <alignment horizontal="left" vertical="top" wrapText="1"/>
    </xf>
    <xf numFmtId="0" fontId="17" fillId="0" borderId="11" xfId="0" applyFont="1" applyBorder="1" applyAlignment="1">
      <alignment horizontal="left" vertical="top" wrapText="1"/>
    </xf>
    <xf numFmtId="0" fontId="17" fillId="0" borderId="10" xfId="0" applyFont="1" applyBorder="1" applyAlignment="1">
      <alignment horizontal="left" vertical="top" wrapText="1"/>
    </xf>
    <xf numFmtId="0" fontId="23" fillId="0" borderId="16" xfId="0" applyFont="1" applyBorder="1" applyAlignment="1">
      <alignment horizontal="center" vertical="top" wrapText="1"/>
    </xf>
    <xf numFmtId="0" fontId="23" fillId="0" borderId="10" xfId="0" applyFont="1" applyBorder="1" applyAlignment="1">
      <alignment horizontal="center" vertical="top" wrapText="1"/>
    </xf>
    <xf numFmtId="0" fontId="17" fillId="8" borderId="10" xfId="0" applyFont="1" applyFill="1" applyBorder="1" applyAlignment="1">
      <alignment vertical="top" wrapText="1"/>
    </xf>
    <xf numFmtId="0" fontId="17" fillId="8" borderId="7" xfId="0" applyFont="1" applyFill="1" applyBorder="1" applyAlignment="1">
      <alignment vertical="top" wrapText="1"/>
    </xf>
    <xf numFmtId="0" fontId="17" fillId="8" borderId="6" xfId="0" applyFont="1" applyFill="1" applyBorder="1" applyAlignment="1">
      <alignment vertical="top" wrapText="1"/>
    </xf>
    <xf numFmtId="0" fontId="17" fillId="0" borderId="16" xfId="0" applyFont="1" applyFill="1" applyBorder="1" applyAlignment="1">
      <alignment vertical="top" wrapText="1"/>
    </xf>
    <xf numFmtId="0" fontId="17" fillId="0" borderId="11" xfId="0" applyFont="1" applyFill="1" applyBorder="1" applyAlignment="1">
      <alignment vertical="top" wrapText="1"/>
    </xf>
    <xf numFmtId="0" fontId="17" fillId="0" borderId="10" xfId="0" applyFont="1" applyFill="1" applyBorder="1" applyAlignment="1">
      <alignment vertical="top" wrapText="1"/>
    </xf>
    <xf numFmtId="0" fontId="19" fillId="0" borderId="16" xfId="0" applyNumberFormat="1" applyFont="1" applyBorder="1" applyAlignment="1">
      <alignment horizontal="left" vertical="top" wrapText="1"/>
    </xf>
    <xf numFmtId="0" fontId="19" fillId="0" borderId="11" xfId="0" applyNumberFormat="1" applyFont="1" applyBorder="1" applyAlignment="1">
      <alignment horizontal="left" vertical="top" wrapText="1"/>
    </xf>
    <xf numFmtId="0" fontId="19" fillId="0" borderId="10" xfId="0" applyNumberFormat="1" applyFont="1" applyBorder="1" applyAlignment="1">
      <alignment horizontal="left" vertical="top" wrapText="1"/>
    </xf>
    <xf numFmtId="0" fontId="18" fillId="5" borderId="12" xfId="0" applyFont="1" applyFill="1" applyBorder="1" applyAlignment="1">
      <alignment vertical="top" wrapText="1"/>
    </xf>
    <xf numFmtId="0" fontId="18" fillId="5" borderId="8" xfId="0" applyFont="1" applyFill="1" applyBorder="1" applyAlignment="1">
      <alignment vertical="top" wrapText="1"/>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0" fontId="18" fillId="3" borderId="12" xfId="0" applyFont="1" applyFill="1" applyBorder="1" applyAlignment="1"/>
    <xf numFmtId="0" fontId="18" fillId="3" borderId="8" xfId="0" applyFont="1" applyFill="1" applyBorder="1" applyAlignment="1"/>
    <xf numFmtId="0" fontId="18" fillId="3" borderId="9" xfId="0" applyFont="1" applyFill="1" applyBorder="1" applyAlignment="1"/>
    <xf numFmtId="0" fontId="17" fillId="14" borderId="12" xfId="0" applyFont="1" applyFill="1" applyBorder="1" applyAlignment="1">
      <alignment vertical="top" wrapText="1"/>
    </xf>
    <xf numFmtId="0" fontId="19" fillId="14" borderId="8" xfId="0" applyFont="1" applyFill="1" applyBorder="1" applyAlignment="1">
      <alignment vertical="top" wrapText="1"/>
    </xf>
    <xf numFmtId="0" fontId="19" fillId="14" borderId="9" xfId="0" applyFont="1" applyFill="1" applyBorder="1" applyAlignment="1">
      <alignment vertical="top" wrapText="1"/>
    </xf>
    <xf numFmtId="49" fontId="19" fillId="0" borderId="16" xfId="0" applyNumberFormat="1" applyFont="1" applyBorder="1" applyAlignment="1">
      <alignment horizontal="left" vertical="top" wrapText="1"/>
    </xf>
    <xf numFmtId="49" fontId="19" fillId="0" borderId="11" xfId="0" applyNumberFormat="1" applyFont="1" applyBorder="1" applyAlignment="1">
      <alignment horizontal="left" vertical="top" wrapText="1"/>
    </xf>
    <xf numFmtId="49" fontId="19" fillId="0" borderId="10" xfId="0" applyNumberFormat="1" applyFont="1" applyBorder="1" applyAlignment="1">
      <alignment horizontal="left" vertical="top" wrapText="1"/>
    </xf>
    <xf numFmtId="0" fontId="17" fillId="14" borderId="12" xfId="0" applyFont="1" applyFill="1" applyBorder="1" applyAlignment="1">
      <alignment horizontal="left" vertical="top" wrapText="1"/>
    </xf>
    <xf numFmtId="0" fontId="17" fillId="14" borderId="8" xfId="0" applyFont="1" applyFill="1" applyBorder="1" applyAlignment="1">
      <alignment horizontal="left" vertical="top" wrapText="1"/>
    </xf>
    <xf numFmtId="0" fontId="17" fillId="14" borderId="9" xfId="0" applyFont="1" applyFill="1" applyBorder="1" applyAlignment="1">
      <alignment horizontal="left" vertical="top" wrapText="1"/>
    </xf>
    <xf numFmtId="0" fontId="18" fillId="0" borderId="12" xfId="0" applyFont="1" applyBorder="1" applyAlignment="1">
      <alignment vertical="top" wrapText="1"/>
    </xf>
    <xf numFmtId="0" fontId="18" fillId="0" borderId="8" xfId="0" applyFont="1" applyBorder="1" applyAlignment="1">
      <alignment vertical="top" wrapText="1"/>
    </xf>
    <xf numFmtId="0" fontId="18" fillId="0" borderId="9" xfId="0" applyFont="1" applyBorder="1" applyAlignment="1">
      <alignment vertical="top" wrapText="1"/>
    </xf>
    <xf numFmtId="0" fontId="18" fillId="7" borderId="16" xfId="0" applyFont="1" applyFill="1" applyBorder="1" applyAlignment="1">
      <alignment vertical="top" wrapText="1"/>
    </xf>
    <xf numFmtId="0" fontId="18" fillId="7" borderId="11" xfId="0" applyFont="1" applyFill="1" applyBorder="1" applyAlignment="1">
      <alignment vertical="top" wrapText="1"/>
    </xf>
    <xf numFmtId="0" fontId="18" fillId="7" borderId="10" xfId="0" applyFont="1" applyFill="1" applyBorder="1" applyAlignment="1">
      <alignment vertical="top" wrapText="1"/>
    </xf>
    <xf numFmtId="0" fontId="19" fillId="0" borderId="16" xfId="0" applyNumberFormat="1" applyFont="1" applyBorder="1" applyAlignment="1">
      <alignment vertical="top" wrapText="1"/>
    </xf>
    <xf numFmtId="0" fontId="19" fillId="0" borderId="11" xfId="0" applyNumberFormat="1" applyFont="1" applyBorder="1" applyAlignment="1">
      <alignment vertical="top" wrapText="1"/>
    </xf>
    <xf numFmtId="0" fontId="19" fillId="0" borderId="10" xfId="0" applyNumberFormat="1" applyFont="1" applyBorder="1" applyAlignment="1">
      <alignment vertical="top" wrapText="1"/>
    </xf>
    <xf numFmtId="0" fontId="19" fillId="8" borderId="11" xfId="0" applyFont="1" applyFill="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vertical="top" wrapText="1"/>
    </xf>
    <xf numFmtId="0" fontId="17" fillId="8" borderId="16" xfId="0" applyNumberFormat="1" applyFont="1" applyFill="1" applyBorder="1" applyAlignment="1">
      <alignment vertical="top" wrapText="1"/>
    </xf>
    <xf numFmtId="0" fontId="18" fillId="0" borderId="11" xfId="0" applyFont="1" applyBorder="1" applyAlignment="1">
      <alignment vertical="top" wrapText="1"/>
    </xf>
    <xf numFmtId="0" fontId="18" fillId="0" borderId="10" xfId="0" applyFont="1" applyBorder="1" applyAlignment="1">
      <alignment vertical="top" wrapText="1"/>
    </xf>
    <xf numFmtId="0" fontId="19" fillId="8" borderId="16" xfId="0" applyFont="1" applyFill="1" applyBorder="1" applyAlignment="1">
      <alignment vertical="top" wrapText="1"/>
    </xf>
    <xf numFmtId="9" fontId="19" fillId="8" borderId="16" xfId="0" applyNumberFormat="1" applyFont="1" applyFill="1" applyBorder="1" applyAlignment="1">
      <alignment horizontal="left" vertical="top" wrapText="1"/>
    </xf>
    <xf numFmtId="9" fontId="19" fillId="8" borderId="11" xfId="0" applyNumberFormat="1" applyFont="1" applyFill="1" applyBorder="1" applyAlignment="1">
      <alignment horizontal="left" vertical="top" wrapText="1"/>
    </xf>
    <xf numFmtId="9" fontId="19" fillId="8" borderId="10" xfId="0" applyNumberFormat="1" applyFont="1" applyFill="1" applyBorder="1" applyAlignment="1">
      <alignment horizontal="left" vertical="top" wrapText="1"/>
    </xf>
    <xf numFmtId="9" fontId="19" fillId="0" borderId="16" xfId="0" applyNumberFormat="1" applyFont="1" applyBorder="1" applyAlignment="1">
      <alignment horizontal="left" vertical="top" wrapText="1"/>
    </xf>
    <xf numFmtId="9" fontId="19" fillId="0" borderId="11" xfId="0" applyNumberFormat="1" applyFont="1" applyBorder="1" applyAlignment="1">
      <alignment horizontal="left" vertical="top" wrapText="1"/>
    </xf>
    <xf numFmtId="9" fontId="19" fillId="0" borderId="10" xfId="0" applyNumberFormat="1" applyFont="1" applyBorder="1" applyAlignment="1">
      <alignment horizontal="left" vertical="top" wrapText="1"/>
    </xf>
    <xf numFmtId="0" fontId="19" fillId="8" borderId="16" xfId="0" applyFont="1" applyFill="1" applyBorder="1" applyAlignment="1">
      <alignment horizontal="left" vertical="top" wrapText="1"/>
    </xf>
    <xf numFmtId="0" fontId="19" fillId="8" borderId="11" xfId="0" applyFont="1" applyFill="1" applyBorder="1" applyAlignment="1">
      <alignment horizontal="left" vertical="top" wrapText="1"/>
    </xf>
    <xf numFmtId="0" fontId="19" fillId="8" borderId="10" xfId="0" applyFont="1" applyFill="1" applyBorder="1" applyAlignment="1">
      <alignment horizontal="left" vertical="top" wrapText="1"/>
    </xf>
    <xf numFmtId="0" fontId="17" fillId="8" borderId="16" xfId="0" applyFont="1" applyFill="1" applyBorder="1" applyAlignment="1">
      <alignment horizontal="left" vertical="top" wrapText="1"/>
    </xf>
    <xf numFmtId="0" fontId="17" fillId="8" borderId="11" xfId="0" applyFont="1" applyFill="1" applyBorder="1" applyAlignment="1">
      <alignment horizontal="left" vertical="top" wrapText="1"/>
    </xf>
    <xf numFmtId="0" fontId="17" fillId="8" borderId="10" xfId="0" applyFont="1" applyFill="1" applyBorder="1" applyAlignment="1">
      <alignment horizontal="left" vertical="top" wrapText="1"/>
    </xf>
    <xf numFmtId="0" fontId="23" fillId="8" borderId="11" xfId="0" applyFont="1" applyFill="1" applyBorder="1" applyAlignment="1">
      <alignment vertical="top" wrapText="1"/>
    </xf>
    <xf numFmtId="0" fontId="23" fillId="0" borderId="11" xfId="0" applyFont="1" applyBorder="1" applyAlignment="1">
      <alignment vertical="top" wrapText="1"/>
    </xf>
    <xf numFmtId="0" fontId="23" fillId="0" borderId="10" xfId="0" applyFont="1" applyBorder="1" applyAlignment="1">
      <alignment vertical="top" wrapText="1"/>
    </xf>
    <xf numFmtId="0" fontId="19" fillId="0" borderId="11"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Fill="1" applyBorder="1" applyAlignment="1">
      <alignment vertical="top" wrapText="1"/>
    </xf>
    <xf numFmtId="0" fontId="18" fillId="0" borderId="11" xfId="0" applyFont="1" applyFill="1" applyBorder="1" applyAlignment="1">
      <alignment vertical="top" wrapText="1"/>
    </xf>
    <xf numFmtId="0" fontId="18" fillId="0" borderId="10" xfId="0" applyFont="1" applyFill="1" applyBorder="1" applyAlignment="1">
      <alignment vertical="top" wrapText="1"/>
    </xf>
    <xf numFmtId="0" fontId="19" fillId="0" borderId="16" xfId="0" applyFont="1" applyBorder="1" applyAlignment="1">
      <alignment vertical="top" wrapText="1"/>
    </xf>
    <xf numFmtId="0" fontId="23" fillId="8" borderId="4" xfId="0" applyFont="1" applyFill="1" applyBorder="1" applyAlignment="1">
      <alignment horizontal="left" vertical="top" wrapText="1"/>
    </xf>
    <xf numFmtId="0" fontId="23" fillId="8" borderId="3" xfId="0" applyFont="1" applyFill="1" applyBorder="1" applyAlignment="1">
      <alignment horizontal="left" vertical="top" wrapText="1"/>
    </xf>
    <xf numFmtId="0" fontId="23" fillId="8" borderId="13" xfId="0" applyFont="1" applyFill="1" applyBorder="1" applyAlignment="1">
      <alignment horizontal="left" vertical="top" wrapText="1"/>
    </xf>
    <xf numFmtId="0" fontId="19" fillId="0" borderId="7" xfId="0" applyFont="1" applyBorder="1" applyAlignment="1">
      <alignment horizontal="left" vertical="top" wrapText="1"/>
    </xf>
    <xf numFmtId="0" fontId="19" fillId="0" borderId="6" xfId="0" applyFont="1" applyBorder="1" applyAlignment="1">
      <alignment horizontal="left" vertical="top" wrapText="1"/>
    </xf>
    <xf numFmtId="0" fontId="19" fillId="0" borderId="14" xfId="0" applyFont="1" applyBorder="1" applyAlignment="1"/>
    <xf numFmtId="0" fontId="19" fillId="0" borderId="6" xfId="0" applyFont="1" applyBorder="1" applyAlignment="1">
      <alignment vertical="top" wrapText="1"/>
    </xf>
    <xf numFmtId="0" fontId="19" fillId="0" borderId="14" xfId="0" applyFont="1" applyBorder="1" applyAlignment="1">
      <alignment vertical="top" wrapText="1"/>
    </xf>
    <xf numFmtId="0" fontId="19" fillId="0" borderId="7" xfId="0" applyFont="1" applyBorder="1" applyAlignment="1">
      <alignment horizontal="left" vertical="top"/>
    </xf>
    <xf numFmtId="0" fontId="19" fillId="0" borderId="6" xfId="0" applyFont="1" applyBorder="1" applyAlignment="1">
      <alignment horizontal="left" vertical="top"/>
    </xf>
    <xf numFmtId="0" fontId="19" fillId="0" borderId="14" xfId="0" applyFont="1" applyBorder="1" applyAlignment="1">
      <alignment horizontal="left" vertical="top"/>
    </xf>
    <xf numFmtId="0" fontId="19" fillId="0" borderId="16" xfId="0" applyFont="1" applyBorder="1" applyAlignment="1">
      <alignment horizontal="center" vertical="top" wrapText="1"/>
    </xf>
    <xf numFmtId="0" fontId="19" fillId="0" borderId="11" xfId="0" applyFont="1" applyBorder="1" applyAlignment="1">
      <alignment horizontal="center" vertical="top" wrapText="1"/>
    </xf>
    <xf numFmtId="0" fontId="19" fillId="0" borderId="10" xfId="0" applyFont="1" applyBorder="1" applyAlignment="1">
      <alignment horizontal="center" vertical="top" wrapText="1"/>
    </xf>
    <xf numFmtId="0" fontId="9" fillId="0" borderId="16" xfId="0" applyFont="1" applyBorder="1" applyAlignment="1">
      <alignment vertical="top" wrapText="1"/>
    </xf>
    <xf numFmtId="0" fontId="9" fillId="0" borderId="11" xfId="0" applyFont="1" applyBorder="1" applyAlignment="1">
      <alignment vertical="top" wrapText="1"/>
    </xf>
    <xf numFmtId="0" fontId="0" fillId="0" borderId="11" xfId="0" applyBorder="1" applyAlignment="1">
      <alignment vertical="top" wrapText="1"/>
    </xf>
    <xf numFmtId="0" fontId="10" fillId="0" borderId="0" xfId="0" applyFont="1" applyBorder="1" applyAlignment="1">
      <alignment horizontal="center" vertical="center" wrapText="1"/>
    </xf>
    <xf numFmtId="0" fontId="7" fillId="2" borderId="12" xfId="0" applyFont="1"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8" fillId="0" borderId="7" xfId="0" applyFont="1" applyFill="1" applyBorder="1" applyAlignment="1">
      <alignment horizontal="left" vertical="top" wrapText="1"/>
    </xf>
    <xf numFmtId="0" fontId="7" fillId="0" borderId="5" xfId="0" applyFont="1" applyFill="1" applyBorder="1" applyAlignment="1">
      <alignment horizontal="left" vertical="top" wrapText="1"/>
    </xf>
    <xf numFmtId="0" fontId="0" fillId="0" borderId="5" xfId="0" applyBorder="1" applyAlignment="1"/>
    <xf numFmtId="0" fontId="0" fillId="0" borderId="4" xfId="0" applyBorder="1" applyAlignment="1"/>
    <xf numFmtId="0" fontId="0" fillId="0" borderId="6" xfId="0" applyBorder="1" applyAlignment="1"/>
    <xf numFmtId="0" fontId="0" fillId="0" borderId="0" xfId="0" applyBorder="1" applyAlignment="1"/>
    <xf numFmtId="0" fontId="0" fillId="0" borderId="3" xfId="0" applyBorder="1" applyAlignment="1"/>
    <xf numFmtId="0" fontId="0" fillId="0" borderId="14" xfId="0" applyBorder="1" applyAlignment="1"/>
    <xf numFmtId="0" fontId="0" fillId="0" borderId="2" xfId="0" applyBorder="1" applyAlignment="1"/>
    <xf numFmtId="0" fontId="0" fillId="0" borderId="13" xfId="0" applyBorder="1" applyAlignment="1"/>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3" fontId="10" fillId="0" borderId="0"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8" fillId="0" borderId="6" xfId="0" applyFont="1" applyBorder="1" applyAlignment="1">
      <alignment horizontal="left" vertical="top" wrapText="1"/>
    </xf>
    <xf numFmtId="0" fontId="8" fillId="0" borderId="0" xfId="0" applyFont="1" applyBorder="1" applyAlignment="1">
      <alignment horizontal="left" vertical="top" wrapText="1"/>
    </xf>
    <xf numFmtId="0" fontId="8" fillId="8" borderId="16" xfId="0" applyFont="1" applyFill="1" applyBorder="1" applyAlignment="1">
      <alignment vertical="top" wrapText="1"/>
    </xf>
    <xf numFmtId="0" fontId="0" fillId="0" borderId="10" xfId="0" applyBorder="1" applyAlignment="1">
      <alignment vertical="top" wrapText="1"/>
    </xf>
    <xf numFmtId="0" fontId="8" fillId="0" borderId="7" xfId="0" applyFont="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vertical="top" wrapText="1"/>
    </xf>
    <xf numFmtId="0" fontId="0" fillId="0" borderId="13" xfId="0" applyBorder="1" applyAlignment="1">
      <alignment horizontal="left" vertical="top" wrapText="1"/>
    </xf>
    <xf numFmtId="0" fontId="8" fillId="8" borderId="11" xfId="0" applyFont="1" applyFill="1" applyBorder="1" applyAlignment="1">
      <alignment vertical="top" wrapText="1"/>
    </xf>
    <xf numFmtId="0" fontId="8" fillId="0" borderId="16" xfId="0" applyFont="1" applyFill="1" applyBorder="1" applyAlignment="1">
      <alignment vertical="top" wrapText="1"/>
    </xf>
    <xf numFmtId="0" fontId="8" fillId="0" borderId="10" xfId="0" applyFont="1" applyFill="1" applyBorder="1" applyAlignment="1">
      <alignment vertical="top" wrapText="1"/>
    </xf>
    <xf numFmtId="0" fontId="8" fillId="8" borderId="10" xfId="0" applyFont="1" applyFill="1" applyBorder="1" applyAlignment="1">
      <alignment vertical="top" wrapText="1"/>
    </xf>
    <xf numFmtId="0" fontId="8" fillId="0" borderId="5" xfId="0" applyFont="1" applyBorder="1" applyAlignment="1">
      <alignment horizontal="left" vertical="top" wrapText="1"/>
    </xf>
    <xf numFmtId="0" fontId="10" fillId="0" borderId="0" xfId="0" applyFont="1" applyAlignment="1">
      <alignment horizontal="center" vertical="center" wrapText="1"/>
    </xf>
    <xf numFmtId="0" fontId="0" fillId="0" borderId="11" xfId="0" applyFill="1" applyBorder="1" applyAlignment="1">
      <alignment vertical="top" wrapText="1"/>
    </xf>
    <xf numFmtId="0" fontId="0" fillId="0" borderId="10" xfId="0" applyFill="1" applyBorder="1" applyAlignment="1">
      <alignment vertical="top" wrapText="1"/>
    </xf>
    <xf numFmtId="0" fontId="9" fillId="0" borderId="6" xfId="0" applyFont="1" applyBorder="1" applyAlignment="1">
      <alignment horizontal="left" vertical="top" wrapText="1"/>
    </xf>
    <xf numFmtId="0" fontId="0" fillId="0" borderId="0" xfId="0" applyAlignment="1"/>
    <xf numFmtId="0" fontId="9" fillId="0" borderId="6" xfId="0" applyFont="1" applyBorder="1" applyAlignment="1">
      <alignment horizontal="left" vertical="top"/>
    </xf>
    <xf numFmtId="0" fontId="0" fillId="0" borderId="0" xfId="0" applyBorder="1" applyAlignment="1">
      <alignment horizontal="left" vertical="top"/>
    </xf>
    <xf numFmtId="0" fontId="8" fillId="0" borderId="6" xfId="0" applyFont="1" applyBorder="1" applyAlignment="1">
      <alignment vertical="top" wrapText="1"/>
    </xf>
    <xf numFmtId="0" fontId="0" fillId="0" borderId="0" xfId="0" applyAlignment="1">
      <alignment vertical="top"/>
    </xf>
    <xf numFmtId="0" fontId="0" fillId="0" borderId="3" xfId="0" applyBorder="1" applyAlignment="1">
      <alignment vertical="top"/>
    </xf>
    <xf numFmtId="0" fontId="9" fillId="0" borderId="14" xfId="0" applyFont="1" applyBorder="1" applyAlignment="1">
      <alignment horizontal="left" vertical="top" wrapText="1"/>
    </xf>
    <xf numFmtId="0" fontId="9" fillId="0" borderId="2" xfId="0" applyFont="1" applyBorder="1" applyAlignment="1">
      <alignment horizontal="left" vertical="top" wrapText="1"/>
    </xf>
    <xf numFmtId="0" fontId="9" fillId="0" borderId="13" xfId="0" applyFont="1" applyBorder="1" applyAlignment="1">
      <alignment horizontal="left" vertical="top" wrapText="1"/>
    </xf>
    <xf numFmtId="0" fontId="7" fillId="0" borderId="12" xfId="0" applyFont="1" applyBorder="1" applyAlignment="1">
      <alignment vertical="top" wrapText="1"/>
    </xf>
    <xf numFmtId="0" fontId="7" fillId="0" borderId="8" xfId="0" applyFont="1" applyBorder="1" applyAlignment="1">
      <alignment vertical="top" wrapText="1"/>
    </xf>
    <xf numFmtId="0" fontId="7" fillId="0" borderId="9" xfId="0" applyFont="1" applyBorder="1" applyAlignment="1">
      <alignmen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Border="1" applyAlignment="1">
      <alignment horizontal="left" vertical="top" wrapText="1"/>
    </xf>
    <xf numFmtId="0" fontId="9" fillId="0" borderId="3" xfId="0" applyFont="1" applyBorder="1" applyAlignment="1">
      <alignment horizontal="left" vertical="top" wrapText="1"/>
    </xf>
    <xf numFmtId="0" fontId="0" fillId="0" borderId="0" xfId="0" applyBorder="1"/>
    <xf numFmtId="0" fontId="0" fillId="0" borderId="3" xfId="0" applyBorder="1"/>
    <xf numFmtId="0" fontId="7" fillId="0" borderId="7" xfId="0" applyFont="1" applyFill="1" applyBorder="1" applyAlignment="1">
      <alignment horizontal="left" vertical="top" wrapText="1"/>
    </xf>
    <xf numFmtId="0" fontId="0" fillId="0" borderId="0" xfId="0" applyAlignment="1">
      <alignment horizontal="left" vertical="top" wrapText="1"/>
    </xf>
    <xf numFmtId="0" fontId="7" fillId="0" borderId="16" xfId="0" applyFont="1" applyFill="1" applyBorder="1" applyAlignment="1">
      <alignment vertical="top" wrapText="1"/>
    </xf>
    <xf numFmtId="0" fontId="9" fillId="0" borderId="5"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13" xfId="0" applyFont="1" applyFill="1" applyBorder="1" applyAlignment="1">
      <alignment horizontal="left" vertical="top" wrapText="1"/>
    </xf>
    <xf numFmtId="0" fontId="8" fillId="0" borderId="3" xfId="0" applyFont="1" applyBorder="1" applyAlignment="1">
      <alignment horizontal="left" vertical="top" wrapText="1"/>
    </xf>
    <xf numFmtId="0" fontId="0" fillId="0" borderId="6" xfId="0" applyBorder="1" applyAlignment="1">
      <alignment vertical="top" wrapText="1"/>
    </xf>
    <xf numFmtId="0" fontId="0" fillId="0" borderId="0" xfId="0" applyBorder="1" applyAlignment="1">
      <alignment vertical="top" wrapText="1"/>
    </xf>
    <xf numFmtId="0" fontId="0" fillId="0" borderId="3"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13" xfId="0" applyBorder="1" applyAlignment="1">
      <alignment vertical="top" wrapText="1"/>
    </xf>
    <xf numFmtId="168" fontId="10" fillId="15" borderId="22" xfId="0" applyNumberFormat="1" applyFont="1" applyFill="1" applyBorder="1" applyAlignment="1">
      <alignment horizontal="center"/>
    </xf>
    <xf numFmtId="168" fontId="10" fillId="0" borderId="22" xfId="0" applyNumberFormat="1" applyFont="1" applyBorder="1" applyAlignment="1">
      <alignment horizontal="center"/>
    </xf>
    <xf numFmtId="169" fontId="31" fillId="18" borderId="24" xfId="0" applyNumberFormat="1" applyFont="1" applyFill="1" applyBorder="1" applyAlignment="1">
      <alignment vertical="center"/>
    </xf>
    <xf numFmtId="169" fontId="31" fillId="18" borderId="29" xfId="0" applyNumberFormat="1" applyFont="1" applyFill="1" applyBorder="1" applyAlignment="1">
      <alignment vertical="center"/>
    </xf>
    <xf numFmtId="169" fontId="31" fillId="18" borderId="30" xfId="0" applyNumberFormat="1" applyFont="1" applyFill="1" applyBorder="1" applyAlignment="1">
      <alignment vertical="center"/>
    </xf>
    <xf numFmtId="0" fontId="44" fillId="0" borderId="5" xfId="0" applyFont="1" applyFill="1" applyBorder="1" applyAlignment="1">
      <alignment horizontal="left" vertical="top"/>
    </xf>
    <xf numFmtId="9" fontId="17" fillId="0" borderId="13" xfId="11" applyFont="1" applyBorder="1" applyAlignment="1">
      <alignment horizontal="center" vertical="top" wrapText="1"/>
    </xf>
  </cellXfs>
  <cellStyles count="9624">
    <cellStyle name="0,0_x000d__x000a_NA_x000d__x000a_" xfId="9601"/>
    <cellStyle name="Comma 2" xfId="1"/>
    <cellStyle name="Comma 2 2" xfId="54"/>
    <cellStyle name="Comma 2 2 2" xfId="9603"/>
    <cellStyle name="Comma 2 3" xfId="9602"/>
    <cellStyle name="Comma 3" xfId="2"/>
    <cellStyle name="Comma 3 2" xfId="55"/>
    <cellStyle name="Comma 3 2 2" xfId="9605"/>
    <cellStyle name="Comma 3 3" xfId="9604"/>
    <cellStyle name="Comma 4" xfId="3"/>
    <cellStyle name="Comma 4 2" xfId="9606"/>
    <cellStyle name="Comma 5" xfId="53"/>
    <cellStyle name="Comma 5 2" xfId="9607"/>
    <cellStyle name="Comma 6" xfId="15"/>
    <cellStyle name="Comma 6 2" xfId="184"/>
    <cellStyle name="Comma 6 2 2" xfId="1394"/>
    <cellStyle name="Comma 6 3" xfId="1234"/>
    <cellStyle name="Currency" xfId="4" builtinId="4"/>
    <cellStyle name="Currency 2" xfId="5"/>
    <cellStyle name="Currency 2 2" xfId="57"/>
    <cellStyle name="Currency 2 3" xfId="9608"/>
    <cellStyle name="Currency 3" xfId="6"/>
    <cellStyle name="Currency 4" xfId="173"/>
    <cellStyle name="Currency 5" xfId="1229"/>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6"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0" builtinId="9" hidden="1"/>
    <cellStyle name="Followed Hyperlink" xfId="109" builtinId="9" hidden="1"/>
    <cellStyle name="Followed Hyperlink" xfId="107" builtinId="9" hidden="1"/>
    <cellStyle name="Followed Hyperlink" xfId="106" builtinId="9" hidden="1"/>
    <cellStyle name="Followed Hyperlink" xfId="101" builtinId="9" hidden="1"/>
    <cellStyle name="Followed Hyperlink" xfId="103" builtinId="9" hidden="1"/>
    <cellStyle name="Followed Hyperlink" xfId="62"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43" builtinId="9" hidden="1"/>
    <cellStyle name="Followed Hyperlink" xfId="111" builtinId="9" hidden="1"/>
    <cellStyle name="Followed Hyperlink" xfId="140" builtinId="9" hidden="1"/>
    <cellStyle name="Followed Hyperlink" xfId="139" builtinId="9" hidden="1"/>
    <cellStyle name="Followed Hyperlink" xfId="137"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5"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69" builtinId="9" hidden="1"/>
    <cellStyle name="Followed Hyperlink" xfId="278" builtinId="9" hidden="1"/>
    <cellStyle name="Followed Hyperlink" xfId="276" builtinId="9" hidden="1"/>
    <cellStyle name="Followed Hyperlink" xfId="275" builtinId="9" hidden="1"/>
    <cellStyle name="Followed Hyperlink" xfId="270" builtinId="9" hidden="1"/>
    <cellStyle name="Followed Hyperlink" xfId="272" builtinId="9" hidden="1"/>
    <cellStyle name="Followed Hyperlink" xfId="231"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12" builtinId="9" hidden="1"/>
    <cellStyle name="Followed Hyperlink" xfId="280" builtinId="9" hidden="1"/>
    <cellStyle name="Followed Hyperlink" xfId="309" builtinId="9" hidden="1"/>
    <cellStyle name="Followed Hyperlink" xfId="308" builtinId="9" hidden="1"/>
    <cellStyle name="Followed Hyperlink" xfId="306"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1" builtinId="9" hidden="1"/>
    <cellStyle name="Followed Hyperlink" xfId="343" builtinId="9" hidden="1"/>
    <cellStyle name="Followed Hyperlink" xfId="345" builtinId="9" hidden="1"/>
    <cellStyle name="Followed Hyperlink" xfId="223" builtinId="9" hidden="1"/>
    <cellStyle name="Followed Hyperlink" xfId="339"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82"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4" builtinId="9" hidden="1"/>
    <cellStyle name="Followed Hyperlink" xfId="433" builtinId="9" hidden="1"/>
    <cellStyle name="Followed Hyperlink" xfId="431" builtinId="9" hidden="1"/>
    <cellStyle name="Followed Hyperlink" xfId="430" builtinId="9" hidden="1"/>
    <cellStyle name="Followed Hyperlink" xfId="425" builtinId="9" hidden="1"/>
    <cellStyle name="Followed Hyperlink" xfId="427" builtinId="9" hidden="1"/>
    <cellStyle name="Followed Hyperlink" xfId="38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7" builtinId="9" hidden="1"/>
    <cellStyle name="Followed Hyperlink" xfId="435" builtinId="9" hidden="1"/>
    <cellStyle name="Followed Hyperlink" xfId="464" builtinId="9" hidden="1"/>
    <cellStyle name="Followed Hyperlink" xfId="463" builtinId="9" hidden="1"/>
    <cellStyle name="Followed Hyperlink" xfId="461"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6" builtinId="9" hidden="1"/>
    <cellStyle name="Followed Hyperlink" xfId="498" builtinId="9" hidden="1"/>
    <cellStyle name="Followed Hyperlink" xfId="500" builtinId="9" hidden="1"/>
    <cellStyle name="Followed Hyperlink" xfId="221" builtinId="9" hidden="1"/>
    <cellStyle name="Followed Hyperlink" xfId="224" builtinId="9" hidden="1"/>
    <cellStyle name="Followed Hyperlink" xfId="181" builtinId="9" hidden="1"/>
    <cellStyle name="Followed Hyperlink" xfId="233" builtinId="9" hidden="1"/>
    <cellStyle name="Followed Hyperlink" xfId="182"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30"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3" builtinId="9" hidden="1"/>
    <cellStyle name="Followed Hyperlink" xfId="582" builtinId="9" hidden="1"/>
    <cellStyle name="Followed Hyperlink" xfId="580" builtinId="9" hidden="1"/>
    <cellStyle name="Followed Hyperlink" xfId="579" builtinId="9" hidden="1"/>
    <cellStyle name="Followed Hyperlink" xfId="574" builtinId="9" hidden="1"/>
    <cellStyle name="Followed Hyperlink" xfId="576" builtinId="9" hidden="1"/>
    <cellStyle name="Followed Hyperlink" xfId="535"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6" builtinId="9" hidden="1"/>
    <cellStyle name="Followed Hyperlink" xfId="584" builtinId="9" hidden="1"/>
    <cellStyle name="Followed Hyperlink" xfId="613" builtinId="9" hidden="1"/>
    <cellStyle name="Followed Hyperlink" xfId="612" builtinId="9" hidden="1"/>
    <cellStyle name="Followed Hyperlink" xfId="610"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5" builtinId="9" hidden="1"/>
    <cellStyle name="Followed Hyperlink" xfId="647" builtinId="9" hidden="1"/>
    <cellStyle name="Followed Hyperlink" xfId="649" builtinId="9" hidden="1"/>
    <cellStyle name="Followed Hyperlink" xfId="172" builtinId="9" hidden="1"/>
    <cellStyle name="Followed Hyperlink" xfId="179" builtinId="9" hidden="1"/>
    <cellStyle name="Followed Hyperlink" xfId="174" builtinId="9" hidden="1"/>
    <cellStyle name="Followed Hyperlink" xfId="388" builtinId="9" hidden="1"/>
    <cellStyle name="Followed Hyperlink" xfId="222"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8"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19" builtinId="9" hidden="1"/>
    <cellStyle name="Followed Hyperlink" xfId="728" builtinId="9" hidden="1"/>
    <cellStyle name="Followed Hyperlink" xfId="726" builtinId="9" hidden="1"/>
    <cellStyle name="Followed Hyperlink" xfId="725" builtinId="9" hidden="1"/>
    <cellStyle name="Followed Hyperlink" xfId="720" builtinId="9" hidden="1"/>
    <cellStyle name="Followed Hyperlink" xfId="722" builtinId="9" hidden="1"/>
    <cellStyle name="Followed Hyperlink" xfId="68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62" builtinId="9" hidden="1"/>
    <cellStyle name="Followed Hyperlink" xfId="730" builtinId="9" hidden="1"/>
    <cellStyle name="Followed Hyperlink" xfId="759" builtinId="9" hidden="1"/>
    <cellStyle name="Followed Hyperlink" xfId="758" builtinId="9" hidden="1"/>
    <cellStyle name="Followed Hyperlink" xfId="756"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1" builtinId="9" hidden="1"/>
    <cellStyle name="Followed Hyperlink" xfId="793" builtinId="9" hidden="1"/>
    <cellStyle name="Followed Hyperlink" xfId="795" builtinId="9" hidden="1"/>
    <cellStyle name="Followed Hyperlink" xfId="232" builtinId="9" hidden="1"/>
    <cellStyle name="Followed Hyperlink" xfId="378" builtinId="9" hidden="1"/>
    <cellStyle name="Followed Hyperlink" xfId="385" builtinId="9" hidden="1"/>
    <cellStyle name="Followed Hyperlink" xfId="537" builtinId="9" hidden="1"/>
    <cellStyle name="Followed Hyperlink" xfId="229"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5"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4" builtinId="9" hidden="1"/>
    <cellStyle name="Followed Hyperlink" xfId="873" builtinId="9" hidden="1"/>
    <cellStyle name="Followed Hyperlink" xfId="871" builtinId="9" hidden="1"/>
    <cellStyle name="Followed Hyperlink" xfId="870" builtinId="9" hidden="1"/>
    <cellStyle name="Followed Hyperlink" xfId="865" builtinId="9" hidden="1"/>
    <cellStyle name="Followed Hyperlink" xfId="867" builtinId="9" hidden="1"/>
    <cellStyle name="Followed Hyperlink" xfId="828"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7" builtinId="9" hidden="1"/>
    <cellStyle name="Followed Hyperlink" xfId="875" builtinId="9" hidden="1"/>
    <cellStyle name="Followed Hyperlink" xfId="904" builtinId="9" hidden="1"/>
    <cellStyle name="Followed Hyperlink" xfId="903" builtinId="9" hidden="1"/>
    <cellStyle name="Followed Hyperlink" xfId="901"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6" builtinId="9" hidden="1"/>
    <cellStyle name="Followed Hyperlink" xfId="938" builtinId="9" hidden="1"/>
    <cellStyle name="Followed Hyperlink" xfId="940" builtinId="9" hidden="1"/>
    <cellStyle name="Followed Hyperlink" xfId="822" builtinId="9" hidden="1"/>
    <cellStyle name="Followed Hyperlink" xfId="824" builtinId="9" hidden="1"/>
    <cellStyle name="Followed Hyperlink" xfId="823" builtinId="9" hidden="1"/>
    <cellStyle name="Followed Hyperlink" xfId="934"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2"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1" builtinId="9" hidden="1"/>
    <cellStyle name="Followed Hyperlink" xfId="1020" builtinId="9" hidden="1"/>
    <cellStyle name="Followed Hyperlink" xfId="1018" builtinId="9" hidden="1"/>
    <cellStyle name="Followed Hyperlink" xfId="1017" builtinId="9" hidden="1"/>
    <cellStyle name="Followed Hyperlink" xfId="1012" builtinId="9" hidden="1"/>
    <cellStyle name="Followed Hyperlink" xfId="1014" builtinId="9" hidden="1"/>
    <cellStyle name="Followed Hyperlink" xfId="975"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54" builtinId="9" hidden="1"/>
    <cellStyle name="Followed Hyperlink" xfId="1022" builtinId="9" hidden="1"/>
    <cellStyle name="Followed Hyperlink" xfId="1051" builtinId="9" hidden="1"/>
    <cellStyle name="Followed Hyperlink" xfId="1050" builtinId="9" hidden="1"/>
    <cellStyle name="Followed Hyperlink" xfId="1048"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3" builtinId="9" hidden="1"/>
    <cellStyle name="Followed Hyperlink" xfId="1085" builtinId="9" hidden="1"/>
    <cellStyle name="Followed Hyperlink" xfId="1087" builtinId="9" hidden="1"/>
    <cellStyle name="Followed Hyperlink" xfId="827" builtinId="9" hidden="1"/>
    <cellStyle name="Followed Hyperlink" xfId="386" builtinId="9" hidden="1"/>
    <cellStyle name="Followed Hyperlink" xfId="821" builtinId="9" hidden="1"/>
    <cellStyle name="Followed Hyperlink" xfId="536" builtinId="9" hidden="1"/>
    <cellStyle name="Followed Hyperlink" xfId="534"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3"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1" builtinId="9" hidden="1"/>
    <cellStyle name="Followed Hyperlink" xfId="1160" builtinId="9" hidden="1"/>
    <cellStyle name="Followed Hyperlink" xfId="1158" builtinId="9" hidden="1"/>
    <cellStyle name="Followed Hyperlink" xfId="1157" builtinId="9" hidden="1"/>
    <cellStyle name="Followed Hyperlink" xfId="1152" builtinId="9" hidden="1"/>
    <cellStyle name="Followed Hyperlink" xfId="1154" builtinId="9" hidden="1"/>
    <cellStyle name="Followed Hyperlink" xfId="1115"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94" builtinId="9" hidden="1"/>
    <cellStyle name="Followed Hyperlink" xfId="1162" builtinId="9" hidden="1"/>
    <cellStyle name="Followed Hyperlink" xfId="1191" builtinId="9" hidden="1"/>
    <cellStyle name="Followed Hyperlink" xfId="1190" builtinId="9" hidden="1"/>
    <cellStyle name="Followed Hyperlink" xfId="1188"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1"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1" builtinId="9" hidden="1"/>
    <cellStyle name="Followed Hyperlink" xfId="1320" builtinId="9" hidden="1"/>
    <cellStyle name="Followed Hyperlink" xfId="1318" builtinId="9" hidden="1"/>
    <cellStyle name="Followed Hyperlink" xfId="1317" builtinId="9" hidden="1"/>
    <cellStyle name="Followed Hyperlink" xfId="1312" builtinId="9" hidden="1"/>
    <cellStyle name="Followed Hyperlink" xfId="1314" builtinId="9" hidden="1"/>
    <cellStyle name="Followed Hyperlink" xfId="1275"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54" builtinId="9" hidden="1"/>
    <cellStyle name="Followed Hyperlink" xfId="1322" builtinId="9" hidden="1"/>
    <cellStyle name="Followed Hyperlink" xfId="1351" builtinId="9" hidden="1"/>
    <cellStyle name="Followed Hyperlink" xfId="1350" builtinId="9" hidden="1"/>
    <cellStyle name="Followed Hyperlink" xfId="1348"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5"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79" builtinId="9" hidden="1"/>
    <cellStyle name="Followed Hyperlink" xfId="1488" builtinId="9" hidden="1"/>
    <cellStyle name="Followed Hyperlink" xfId="1486" builtinId="9" hidden="1"/>
    <cellStyle name="Followed Hyperlink" xfId="1485" builtinId="9" hidden="1"/>
    <cellStyle name="Followed Hyperlink" xfId="1480" builtinId="9" hidden="1"/>
    <cellStyle name="Followed Hyperlink" xfId="1482" builtinId="9" hidden="1"/>
    <cellStyle name="Followed Hyperlink" xfId="1441"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22" builtinId="9" hidden="1"/>
    <cellStyle name="Followed Hyperlink" xfId="1490" builtinId="9" hidden="1"/>
    <cellStyle name="Followed Hyperlink" xfId="1519" builtinId="9" hidden="1"/>
    <cellStyle name="Followed Hyperlink" xfId="1518" builtinId="9" hidden="1"/>
    <cellStyle name="Followed Hyperlink" xfId="1516"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1" builtinId="9" hidden="1"/>
    <cellStyle name="Followed Hyperlink" xfId="1553" builtinId="9" hidden="1"/>
    <cellStyle name="Followed Hyperlink" xfId="1555" builtinId="9" hidden="1"/>
    <cellStyle name="Followed Hyperlink" xfId="1433" builtinId="9" hidden="1"/>
    <cellStyle name="Followed Hyperlink" xfId="1549" builtinId="9" hidden="1"/>
    <cellStyle name="Followed Hyperlink" xfId="1557" builtinId="9" hidden="1"/>
    <cellStyle name="Followed Hyperlink" xfId="1559" builtinId="9" hidden="1"/>
    <cellStyle name="Followed Hyperlink" xfId="1561" builtinId="9" hidden="1"/>
    <cellStyle name="Followed Hyperlink" xfId="1563" builtinId="9" hidden="1"/>
    <cellStyle name="Followed Hyperlink" xfId="1565" builtinId="9" hidden="1"/>
    <cellStyle name="Followed Hyperlink" xfId="1567" builtinId="9" hidden="1"/>
    <cellStyle name="Followed Hyperlink" xfId="1569" builtinId="9" hidden="1"/>
    <cellStyle name="Followed Hyperlink" xfId="1571" builtinId="9" hidden="1"/>
    <cellStyle name="Followed Hyperlink" xfId="1573" builtinId="9" hidden="1"/>
    <cellStyle name="Followed Hyperlink" xfId="1575" builtinId="9" hidden="1"/>
    <cellStyle name="Followed Hyperlink" xfId="1577" builtinId="9" hidden="1"/>
    <cellStyle name="Followed Hyperlink" xfId="1579" builtinId="9" hidden="1"/>
    <cellStyle name="Followed Hyperlink" xfId="1581" builtinId="9" hidden="1"/>
    <cellStyle name="Followed Hyperlink" xfId="1583" builtinId="9" hidden="1"/>
    <cellStyle name="Followed Hyperlink" xfId="1585" builtinId="9" hidden="1"/>
    <cellStyle name="Followed Hyperlink" xfId="1587" builtinId="9" hidden="1"/>
    <cellStyle name="Followed Hyperlink" xfId="1592" builtinId="9" hidden="1"/>
    <cellStyle name="Followed Hyperlink" xfId="1601" builtinId="9" hidden="1"/>
    <cellStyle name="Followed Hyperlink" xfId="1603" builtinId="9" hidden="1"/>
    <cellStyle name="Followed Hyperlink" xfId="1605" builtinId="9" hidden="1"/>
    <cellStyle name="Followed Hyperlink" xfId="1607" builtinId="9" hidden="1"/>
    <cellStyle name="Followed Hyperlink" xfId="1609" builtinId="9" hidden="1"/>
    <cellStyle name="Followed Hyperlink" xfId="1611" builtinId="9" hidden="1"/>
    <cellStyle name="Followed Hyperlink" xfId="1613" builtinId="9" hidden="1"/>
    <cellStyle name="Followed Hyperlink" xfId="1615" builtinId="9" hidden="1"/>
    <cellStyle name="Followed Hyperlink" xfId="1617" builtinId="9" hidden="1"/>
    <cellStyle name="Followed Hyperlink" xfId="1619" builtinId="9" hidden="1"/>
    <cellStyle name="Followed Hyperlink" xfId="1621" builtinId="9" hidden="1"/>
    <cellStyle name="Followed Hyperlink" xfId="1623" builtinId="9" hidden="1"/>
    <cellStyle name="Followed Hyperlink" xfId="1625" builtinId="9" hidden="1"/>
    <cellStyle name="Followed Hyperlink" xfId="1627" builtinId="9" hidden="1"/>
    <cellStyle name="Followed Hyperlink" xfId="1629" builtinId="9" hidden="1"/>
    <cellStyle name="Followed Hyperlink" xfId="1631" builtinId="9" hidden="1"/>
    <cellStyle name="Followed Hyperlink" xfId="1633" builtinId="9" hidden="1"/>
    <cellStyle name="Followed Hyperlink" xfId="1634" builtinId="9" hidden="1"/>
    <cellStyle name="Followed Hyperlink" xfId="1643" builtinId="9" hidden="1"/>
    <cellStyle name="Followed Hyperlink" xfId="1641" builtinId="9" hidden="1"/>
    <cellStyle name="Followed Hyperlink" xfId="1640" builtinId="9" hidden="1"/>
    <cellStyle name="Followed Hyperlink" xfId="1635" builtinId="9" hidden="1"/>
    <cellStyle name="Followed Hyperlink" xfId="1637" builtinId="9" hidden="1"/>
    <cellStyle name="Followed Hyperlink" xfId="1597" builtinId="9" hidden="1"/>
    <cellStyle name="Followed Hyperlink" xfId="1649" builtinId="9" hidden="1"/>
    <cellStyle name="Followed Hyperlink" xfId="1651" builtinId="9" hidden="1"/>
    <cellStyle name="Followed Hyperlink" xfId="1653" builtinId="9" hidden="1"/>
    <cellStyle name="Followed Hyperlink" xfId="1655" builtinId="9" hidden="1"/>
    <cellStyle name="Followed Hyperlink" xfId="1657" builtinId="9" hidden="1"/>
    <cellStyle name="Followed Hyperlink" xfId="1659" builtinId="9" hidden="1"/>
    <cellStyle name="Followed Hyperlink" xfId="1661" builtinId="9" hidden="1"/>
    <cellStyle name="Followed Hyperlink" xfId="1663" builtinId="9" hidden="1"/>
    <cellStyle name="Followed Hyperlink" xfId="1665" builtinId="9" hidden="1"/>
    <cellStyle name="Followed Hyperlink" xfId="1667" builtinId="9" hidden="1"/>
    <cellStyle name="Followed Hyperlink" xfId="1669" builtinId="9" hidden="1"/>
    <cellStyle name="Followed Hyperlink" xfId="1677" builtinId="9" hidden="1"/>
    <cellStyle name="Followed Hyperlink" xfId="1645" builtinId="9" hidden="1"/>
    <cellStyle name="Followed Hyperlink" xfId="1674" builtinId="9" hidden="1"/>
    <cellStyle name="Followed Hyperlink" xfId="1673" builtinId="9" hidden="1"/>
    <cellStyle name="Followed Hyperlink" xfId="1671" builtinId="9" hidden="1"/>
    <cellStyle name="Followed Hyperlink" xfId="1679" builtinId="9" hidden="1"/>
    <cellStyle name="Followed Hyperlink" xfId="1681" builtinId="9" hidden="1"/>
    <cellStyle name="Followed Hyperlink" xfId="1683" builtinId="9" hidden="1"/>
    <cellStyle name="Followed Hyperlink" xfId="1685" builtinId="9" hidden="1"/>
    <cellStyle name="Followed Hyperlink" xfId="1687" builtinId="9" hidden="1"/>
    <cellStyle name="Followed Hyperlink" xfId="1689" builtinId="9" hidden="1"/>
    <cellStyle name="Followed Hyperlink" xfId="1691" builtinId="9" hidden="1"/>
    <cellStyle name="Followed Hyperlink" xfId="1693" builtinId="9" hidden="1"/>
    <cellStyle name="Followed Hyperlink" xfId="1695" builtinId="9" hidden="1"/>
    <cellStyle name="Followed Hyperlink" xfId="1697" builtinId="9" hidden="1"/>
    <cellStyle name="Followed Hyperlink" xfId="1699" builtinId="9" hidden="1"/>
    <cellStyle name="Followed Hyperlink" xfId="1701" builtinId="9" hidden="1"/>
    <cellStyle name="Followed Hyperlink" xfId="1703" builtinId="9" hidden="1"/>
    <cellStyle name="Followed Hyperlink" xfId="1706" builtinId="9" hidden="1"/>
    <cellStyle name="Followed Hyperlink" xfId="1708" builtinId="9" hidden="1"/>
    <cellStyle name="Followed Hyperlink" xfId="1710" builtinId="9" hidden="1"/>
    <cellStyle name="Followed Hyperlink" xfId="1431" builtinId="9" hidden="1"/>
    <cellStyle name="Followed Hyperlink" xfId="1434" builtinId="9" hidden="1"/>
    <cellStyle name="Followed Hyperlink" xfId="1391" builtinId="9" hidden="1"/>
    <cellStyle name="Followed Hyperlink" xfId="1443" builtinId="9" hidden="1"/>
    <cellStyle name="Followed Hyperlink" xfId="1392" builtinId="9" hidden="1"/>
    <cellStyle name="Followed Hyperlink" xfId="1711" builtinId="9" hidden="1"/>
    <cellStyle name="Followed Hyperlink" xfId="1713" builtinId="9" hidden="1"/>
    <cellStyle name="Followed Hyperlink" xfId="1715" builtinId="9" hidden="1"/>
    <cellStyle name="Followed Hyperlink" xfId="1717" builtinId="9" hidden="1"/>
    <cellStyle name="Followed Hyperlink" xfId="1719" builtinId="9" hidden="1"/>
    <cellStyle name="Followed Hyperlink" xfId="1721" builtinId="9" hidden="1"/>
    <cellStyle name="Followed Hyperlink" xfId="1723" builtinId="9" hidden="1"/>
    <cellStyle name="Followed Hyperlink" xfId="1725" builtinId="9" hidden="1"/>
    <cellStyle name="Followed Hyperlink" xfId="1727" builtinId="9" hidden="1"/>
    <cellStyle name="Followed Hyperlink" xfId="1729" builtinId="9" hidden="1"/>
    <cellStyle name="Followed Hyperlink" xfId="1731" builtinId="9" hidden="1"/>
    <cellStyle name="Followed Hyperlink" xfId="1733" builtinId="9" hidden="1"/>
    <cellStyle name="Followed Hyperlink" xfId="1735" builtinId="9" hidden="1"/>
    <cellStyle name="Followed Hyperlink" xfId="1740" builtinId="9" hidden="1"/>
    <cellStyle name="Followed Hyperlink" xfId="1750" builtinId="9" hidden="1"/>
    <cellStyle name="Followed Hyperlink" xfId="1752" builtinId="9" hidden="1"/>
    <cellStyle name="Followed Hyperlink" xfId="1754" builtinId="9" hidden="1"/>
    <cellStyle name="Followed Hyperlink" xfId="1756" builtinId="9" hidden="1"/>
    <cellStyle name="Followed Hyperlink" xfId="1758" builtinId="9" hidden="1"/>
    <cellStyle name="Followed Hyperlink" xfId="1760" builtinId="9" hidden="1"/>
    <cellStyle name="Followed Hyperlink" xfId="1762" builtinId="9" hidden="1"/>
    <cellStyle name="Followed Hyperlink" xfId="1764" builtinId="9" hidden="1"/>
    <cellStyle name="Followed Hyperlink" xfId="1766" builtinId="9" hidden="1"/>
    <cellStyle name="Followed Hyperlink" xfId="1768" builtinId="9" hidden="1"/>
    <cellStyle name="Followed Hyperlink" xfId="1770" builtinId="9" hidden="1"/>
    <cellStyle name="Followed Hyperlink" xfId="1772" builtinId="9" hidden="1"/>
    <cellStyle name="Followed Hyperlink" xfId="1774" builtinId="9" hidden="1"/>
    <cellStyle name="Followed Hyperlink" xfId="1776" builtinId="9" hidden="1"/>
    <cellStyle name="Followed Hyperlink" xfId="1778" builtinId="9" hidden="1"/>
    <cellStyle name="Followed Hyperlink" xfId="1780" builtinId="9" hidden="1"/>
    <cellStyle name="Followed Hyperlink" xfId="1782" builtinId="9" hidden="1"/>
    <cellStyle name="Followed Hyperlink" xfId="1783" builtinId="9" hidden="1"/>
    <cellStyle name="Followed Hyperlink" xfId="1792" builtinId="9" hidden="1"/>
    <cellStyle name="Followed Hyperlink" xfId="1790" builtinId="9" hidden="1"/>
    <cellStyle name="Followed Hyperlink" xfId="1789" builtinId="9" hidden="1"/>
    <cellStyle name="Followed Hyperlink" xfId="1784" builtinId="9" hidden="1"/>
    <cellStyle name="Followed Hyperlink" xfId="1786" builtinId="9" hidden="1"/>
    <cellStyle name="Followed Hyperlink" xfId="1745" builtinId="9" hidden="1"/>
    <cellStyle name="Followed Hyperlink" xfId="1798" builtinId="9" hidden="1"/>
    <cellStyle name="Followed Hyperlink" xfId="1800" builtinId="9" hidden="1"/>
    <cellStyle name="Followed Hyperlink" xfId="1802" builtinId="9" hidden="1"/>
    <cellStyle name="Followed Hyperlink" xfId="1804" builtinId="9" hidden="1"/>
    <cellStyle name="Followed Hyperlink" xfId="1806" builtinId="9" hidden="1"/>
    <cellStyle name="Followed Hyperlink" xfId="1808" builtinId="9" hidden="1"/>
    <cellStyle name="Followed Hyperlink" xfId="1810" builtinId="9" hidden="1"/>
    <cellStyle name="Followed Hyperlink" xfId="1812" builtinId="9" hidden="1"/>
    <cellStyle name="Followed Hyperlink" xfId="1814" builtinId="9" hidden="1"/>
    <cellStyle name="Followed Hyperlink" xfId="1816" builtinId="9" hidden="1"/>
    <cellStyle name="Followed Hyperlink" xfId="1818" builtinId="9" hidden="1"/>
    <cellStyle name="Followed Hyperlink" xfId="1826" builtinId="9" hidden="1"/>
    <cellStyle name="Followed Hyperlink" xfId="1794" builtinId="9" hidden="1"/>
    <cellStyle name="Followed Hyperlink" xfId="1823" builtinId="9" hidden="1"/>
    <cellStyle name="Followed Hyperlink" xfId="1822" builtinId="9" hidden="1"/>
    <cellStyle name="Followed Hyperlink" xfId="1820" builtinId="9" hidden="1"/>
    <cellStyle name="Followed Hyperlink" xfId="1828" builtinId="9" hidden="1"/>
    <cellStyle name="Followed Hyperlink" xfId="1830" builtinId="9" hidden="1"/>
    <cellStyle name="Followed Hyperlink" xfId="1832" builtinId="9" hidden="1"/>
    <cellStyle name="Followed Hyperlink" xfId="1834" builtinId="9" hidden="1"/>
    <cellStyle name="Followed Hyperlink" xfId="1836" builtinId="9" hidden="1"/>
    <cellStyle name="Followed Hyperlink" xfId="1838" builtinId="9" hidden="1"/>
    <cellStyle name="Followed Hyperlink" xfId="1840" builtinId="9" hidden="1"/>
    <cellStyle name="Followed Hyperlink" xfId="1842" builtinId="9" hidden="1"/>
    <cellStyle name="Followed Hyperlink" xfId="1844" builtinId="9" hidden="1"/>
    <cellStyle name="Followed Hyperlink" xfId="1846" builtinId="9" hidden="1"/>
    <cellStyle name="Followed Hyperlink" xfId="1848" builtinId="9" hidden="1"/>
    <cellStyle name="Followed Hyperlink" xfId="1850" builtinId="9" hidden="1"/>
    <cellStyle name="Followed Hyperlink" xfId="1852" builtinId="9" hidden="1"/>
    <cellStyle name="Followed Hyperlink" xfId="1855" builtinId="9" hidden="1"/>
    <cellStyle name="Followed Hyperlink" xfId="1857" builtinId="9" hidden="1"/>
    <cellStyle name="Followed Hyperlink" xfId="1859" builtinId="9" hidden="1"/>
    <cellStyle name="Followed Hyperlink" xfId="1383" builtinId="9" hidden="1"/>
    <cellStyle name="Followed Hyperlink" xfId="1389" builtinId="9" hidden="1"/>
    <cellStyle name="Followed Hyperlink" xfId="1384" builtinId="9" hidden="1"/>
    <cellStyle name="Followed Hyperlink" xfId="1598" builtinId="9" hidden="1"/>
    <cellStyle name="Followed Hyperlink" xfId="1432" builtinId="9" hidden="1"/>
    <cellStyle name="Followed Hyperlink" xfId="1860" builtinId="9" hidden="1"/>
    <cellStyle name="Followed Hyperlink" xfId="1862" builtinId="9" hidden="1"/>
    <cellStyle name="Followed Hyperlink" xfId="1864" builtinId="9" hidden="1"/>
    <cellStyle name="Followed Hyperlink" xfId="1866" builtinId="9" hidden="1"/>
    <cellStyle name="Followed Hyperlink" xfId="1868" builtinId="9" hidden="1"/>
    <cellStyle name="Followed Hyperlink" xfId="1870" builtinId="9" hidden="1"/>
    <cellStyle name="Followed Hyperlink" xfId="1872" builtinId="9" hidden="1"/>
    <cellStyle name="Followed Hyperlink" xfId="1874" builtinId="9" hidden="1"/>
    <cellStyle name="Followed Hyperlink" xfId="1876" builtinId="9" hidden="1"/>
    <cellStyle name="Followed Hyperlink" xfId="1878" builtinId="9" hidden="1"/>
    <cellStyle name="Followed Hyperlink" xfId="1880" builtinId="9" hidden="1"/>
    <cellStyle name="Followed Hyperlink" xfId="1882" builtinId="9" hidden="1"/>
    <cellStyle name="Followed Hyperlink" xfId="1884" builtinId="9" hidden="1"/>
    <cellStyle name="Followed Hyperlink" xfId="1888" builtinId="9" hidden="1"/>
    <cellStyle name="Followed Hyperlink" xfId="1896" builtinId="9" hidden="1"/>
    <cellStyle name="Followed Hyperlink" xfId="1898" builtinId="9" hidden="1"/>
    <cellStyle name="Followed Hyperlink" xfId="1900" builtinId="9" hidden="1"/>
    <cellStyle name="Followed Hyperlink" xfId="1902" builtinId="9" hidden="1"/>
    <cellStyle name="Followed Hyperlink" xfId="1904" builtinId="9" hidden="1"/>
    <cellStyle name="Followed Hyperlink" xfId="1906" builtinId="9" hidden="1"/>
    <cellStyle name="Followed Hyperlink" xfId="1908" builtinId="9" hidden="1"/>
    <cellStyle name="Followed Hyperlink" xfId="1910" builtinId="9" hidden="1"/>
    <cellStyle name="Followed Hyperlink" xfId="1912" builtinId="9" hidden="1"/>
    <cellStyle name="Followed Hyperlink" xfId="1914" builtinId="9" hidden="1"/>
    <cellStyle name="Followed Hyperlink" xfId="1916" builtinId="9" hidden="1"/>
    <cellStyle name="Followed Hyperlink" xfId="1918" builtinId="9" hidden="1"/>
    <cellStyle name="Followed Hyperlink" xfId="1920" builtinId="9" hidden="1"/>
    <cellStyle name="Followed Hyperlink" xfId="1922" builtinId="9" hidden="1"/>
    <cellStyle name="Followed Hyperlink" xfId="1924" builtinId="9" hidden="1"/>
    <cellStyle name="Followed Hyperlink" xfId="1926" builtinId="9" hidden="1"/>
    <cellStyle name="Followed Hyperlink" xfId="1928" builtinId="9" hidden="1"/>
    <cellStyle name="Followed Hyperlink" xfId="1929" builtinId="9" hidden="1"/>
    <cellStyle name="Followed Hyperlink" xfId="1938" builtinId="9" hidden="1"/>
    <cellStyle name="Followed Hyperlink" xfId="1936" builtinId="9" hidden="1"/>
    <cellStyle name="Followed Hyperlink" xfId="1935" builtinId="9" hidden="1"/>
    <cellStyle name="Followed Hyperlink" xfId="1930" builtinId="9" hidden="1"/>
    <cellStyle name="Followed Hyperlink" xfId="1932" builtinId="9" hidden="1"/>
    <cellStyle name="Followed Hyperlink" xfId="1892" builtinId="9" hidden="1"/>
    <cellStyle name="Followed Hyperlink" xfId="1944" builtinId="9" hidden="1"/>
    <cellStyle name="Followed Hyperlink" xfId="1946" builtinId="9" hidden="1"/>
    <cellStyle name="Followed Hyperlink" xfId="1948" builtinId="9" hidden="1"/>
    <cellStyle name="Followed Hyperlink" xfId="1950" builtinId="9" hidden="1"/>
    <cellStyle name="Followed Hyperlink" xfId="1952" builtinId="9" hidden="1"/>
    <cellStyle name="Followed Hyperlink" xfId="1954" builtinId="9" hidden="1"/>
    <cellStyle name="Followed Hyperlink" xfId="1956" builtinId="9" hidden="1"/>
    <cellStyle name="Followed Hyperlink" xfId="1958" builtinId="9" hidden="1"/>
    <cellStyle name="Followed Hyperlink" xfId="1960" builtinId="9" hidden="1"/>
    <cellStyle name="Followed Hyperlink" xfId="1962" builtinId="9" hidden="1"/>
    <cellStyle name="Followed Hyperlink" xfId="1964" builtinId="9" hidden="1"/>
    <cellStyle name="Followed Hyperlink" xfId="1972" builtinId="9" hidden="1"/>
    <cellStyle name="Followed Hyperlink" xfId="1940" builtinId="9" hidden="1"/>
    <cellStyle name="Followed Hyperlink" xfId="1969" builtinId="9" hidden="1"/>
    <cellStyle name="Followed Hyperlink" xfId="1968" builtinId="9" hidden="1"/>
    <cellStyle name="Followed Hyperlink" xfId="1966" builtinId="9" hidden="1"/>
    <cellStyle name="Followed Hyperlink" xfId="1974" builtinId="9" hidden="1"/>
    <cellStyle name="Followed Hyperlink" xfId="1976" builtinId="9" hidden="1"/>
    <cellStyle name="Followed Hyperlink" xfId="1978" builtinId="9" hidden="1"/>
    <cellStyle name="Followed Hyperlink" xfId="1980" builtinId="9" hidden="1"/>
    <cellStyle name="Followed Hyperlink" xfId="1982" builtinId="9" hidden="1"/>
    <cellStyle name="Followed Hyperlink" xfId="1984" builtinId="9" hidden="1"/>
    <cellStyle name="Followed Hyperlink" xfId="1986" builtinId="9" hidden="1"/>
    <cellStyle name="Followed Hyperlink" xfId="1988" builtinId="9" hidden="1"/>
    <cellStyle name="Followed Hyperlink" xfId="1990" builtinId="9" hidden="1"/>
    <cellStyle name="Followed Hyperlink" xfId="1992" builtinId="9" hidden="1"/>
    <cellStyle name="Followed Hyperlink" xfId="1994" builtinId="9" hidden="1"/>
    <cellStyle name="Followed Hyperlink" xfId="1996" builtinId="9" hidden="1"/>
    <cellStyle name="Followed Hyperlink" xfId="1998" builtinId="9" hidden="1"/>
    <cellStyle name="Followed Hyperlink" xfId="2001" builtinId="9" hidden="1"/>
    <cellStyle name="Followed Hyperlink" xfId="2003" builtinId="9" hidden="1"/>
    <cellStyle name="Followed Hyperlink" xfId="2005" builtinId="9" hidden="1"/>
    <cellStyle name="Followed Hyperlink" xfId="1442" builtinId="9" hidden="1"/>
    <cellStyle name="Followed Hyperlink" xfId="1588" builtinId="9" hidden="1"/>
    <cellStyle name="Followed Hyperlink" xfId="1595" builtinId="9" hidden="1"/>
    <cellStyle name="Followed Hyperlink" xfId="1747" builtinId="9" hidden="1"/>
    <cellStyle name="Followed Hyperlink" xfId="1439" builtinId="9" hidden="1"/>
    <cellStyle name="Followed Hyperlink" xfId="2006" builtinId="9" hidden="1"/>
    <cellStyle name="Followed Hyperlink" xfId="2008" builtinId="9" hidden="1"/>
    <cellStyle name="Followed Hyperlink" xfId="2010" builtinId="9" hidden="1"/>
    <cellStyle name="Followed Hyperlink" xfId="2012" builtinId="9" hidden="1"/>
    <cellStyle name="Followed Hyperlink" xfId="2014" builtinId="9" hidden="1"/>
    <cellStyle name="Followed Hyperlink" xfId="2016" builtinId="9" hidden="1"/>
    <cellStyle name="Followed Hyperlink" xfId="2018" builtinId="9" hidden="1"/>
    <cellStyle name="Followed Hyperlink" xfId="2020" builtinId="9" hidden="1"/>
    <cellStyle name="Followed Hyperlink" xfId="2022" builtinId="9" hidden="1"/>
    <cellStyle name="Followed Hyperlink" xfId="2024" builtinId="9" hidden="1"/>
    <cellStyle name="Followed Hyperlink" xfId="2026" builtinId="9" hidden="1"/>
    <cellStyle name="Followed Hyperlink" xfId="2028" builtinId="9" hidden="1"/>
    <cellStyle name="Followed Hyperlink" xfId="2030" builtinId="9" hidden="1"/>
    <cellStyle name="Followed Hyperlink" xfId="2035" builtinId="9" hidden="1"/>
    <cellStyle name="Followed Hyperlink" xfId="2041" builtinId="9" hidden="1"/>
    <cellStyle name="Followed Hyperlink" xfId="2043" builtinId="9" hidden="1"/>
    <cellStyle name="Followed Hyperlink" xfId="2045" builtinId="9" hidden="1"/>
    <cellStyle name="Followed Hyperlink" xfId="2047" builtinId="9" hidden="1"/>
    <cellStyle name="Followed Hyperlink" xfId="2049" builtinId="9" hidden="1"/>
    <cellStyle name="Followed Hyperlink" xfId="2051" builtinId="9" hidden="1"/>
    <cellStyle name="Followed Hyperlink" xfId="2053" builtinId="9" hidden="1"/>
    <cellStyle name="Followed Hyperlink" xfId="2055" builtinId="9" hidden="1"/>
    <cellStyle name="Followed Hyperlink" xfId="2057" builtinId="9" hidden="1"/>
    <cellStyle name="Followed Hyperlink" xfId="2059" builtinId="9" hidden="1"/>
    <cellStyle name="Followed Hyperlink" xfId="2061" builtinId="9" hidden="1"/>
    <cellStyle name="Followed Hyperlink" xfId="2063" builtinId="9" hidden="1"/>
    <cellStyle name="Followed Hyperlink" xfId="2065" builtinId="9" hidden="1"/>
    <cellStyle name="Followed Hyperlink" xfId="2067" builtinId="9" hidden="1"/>
    <cellStyle name="Followed Hyperlink" xfId="2069" builtinId="9" hidden="1"/>
    <cellStyle name="Followed Hyperlink" xfId="2071" builtinId="9" hidden="1"/>
    <cellStyle name="Followed Hyperlink" xfId="2073" builtinId="9" hidden="1"/>
    <cellStyle name="Followed Hyperlink" xfId="2074" builtinId="9" hidden="1"/>
    <cellStyle name="Followed Hyperlink" xfId="2083" builtinId="9" hidden="1"/>
    <cellStyle name="Followed Hyperlink" xfId="2081" builtinId="9" hidden="1"/>
    <cellStyle name="Followed Hyperlink" xfId="2080" builtinId="9" hidden="1"/>
    <cellStyle name="Followed Hyperlink" xfId="2075" builtinId="9" hidden="1"/>
    <cellStyle name="Followed Hyperlink" xfId="2077" builtinId="9" hidden="1"/>
    <cellStyle name="Followed Hyperlink" xfId="2038" builtinId="9" hidden="1"/>
    <cellStyle name="Followed Hyperlink" xfId="2089" builtinId="9" hidden="1"/>
    <cellStyle name="Followed Hyperlink" xfId="2091" builtinId="9" hidden="1"/>
    <cellStyle name="Followed Hyperlink" xfId="2093" builtinId="9" hidden="1"/>
    <cellStyle name="Followed Hyperlink" xfId="2095" builtinId="9" hidden="1"/>
    <cellStyle name="Followed Hyperlink" xfId="2097" builtinId="9" hidden="1"/>
    <cellStyle name="Followed Hyperlink" xfId="2099" builtinId="9" hidden="1"/>
    <cellStyle name="Followed Hyperlink" xfId="2101" builtinId="9" hidden="1"/>
    <cellStyle name="Followed Hyperlink" xfId="2103" builtinId="9" hidden="1"/>
    <cellStyle name="Followed Hyperlink" xfId="2105" builtinId="9" hidden="1"/>
    <cellStyle name="Followed Hyperlink" xfId="2107" builtinId="9" hidden="1"/>
    <cellStyle name="Followed Hyperlink" xfId="2109" builtinId="9" hidden="1"/>
    <cellStyle name="Followed Hyperlink" xfId="2117" builtinId="9" hidden="1"/>
    <cellStyle name="Followed Hyperlink" xfId="2085" builtinId="9" hidden="1"/>
    <cellStyle name="Followed Hyperlink" xfId="2114" builtinId="9" hidden="1"/>
    <cellStyle name="Followed Hyperlink" xfId="2113" builtinId="9" hidden="1"/>
    <cellStyle name="Followed Hyperlink" xfId="2111" builtinId="9" hidden="1"/>
    <cellStyle name="Followed Hyperlink" xfId="2119" builtinId="9" hidden="1"/>
    <cellStyle name="Followed Hyperlink" xfId="2121" builtinId="9" hidden="1"/>
    <cellStyle name="Followed Hyperlink" xfId="2123" builtinId="9" hidden="1"/>
    <cellStyle name="Followed Hyperlink" xfId="2125" builtinId="9" hidden="1"/>
    <cellStyle name="Followed Hyperlink" xfId="2127" builtinId="9" hidden="1"/>
    <cellStyle name="Followed Hyperlink" xfId="2129" builtinId="9" hidden="1"/>
    <cellStyle name="Followed Hyperlink" xfId="2131" builtinId="9" hidden="1"/>
    <cellStyle name="Followed Hyperlink" xfId="2133" builtinId="9" hidden="1"/>
    <cellStyle name="Followed Hyperlink" xfId="2135" builtinId="9" hidden="1"/>
    <cellStyle name="Followed Hyperlink" xfId="2137" builtinId="9" hidden="1"/>
    <cellStyle name="Followed Hyperlink" xfId="2139" builtinId="9" hidden="1"/>
    <cellStyle name="Followed Hyperlink" xfId="2141" builtinId="9" hidden="1"/>
    <cellStyle name="Followed Hyperlink" xfId="2143" builtinId="9" hidden="1"/>
    <cellStyle name="Followed Hyperlink" xfId="2146" builtinId="9" hidden="1"/>
    <cellStyle name="Followed Hyperlink" xfId="2148" builtinId="9" hidden="1"/>
    <cellStyle name="Followed Hyperlink" xfId="2150" builtinId="9" hidden="1"/>
    <cellStyle name="Followed Hyperlink" xfId="2032" builtinId="9" hidden="1"/>
    <cellStyle name="Followed Hyperlink" xfId="2034" builtinId="9" hidden="1"/>
    <cellStyle name="Followed Hyperlink" xfId="2033" builtinId="9" hidden="1"/>
    <cellStyle name="Followed Hyperlink" xfId="2144" builtinId="9" hidden="1"/>
    <cellStyle name="Followed Hyperlink" xfId="2152" builtinId="9" hidden="1"/>
    <cellStyle name="Followed Hyperlink" xfId="2154" builtinId="9" hidden="1"/>
    <cellStyle name="Followed Hyperlink" xfId="2156" builtinId="9" hidden="1"/>
    <cellStyle name="Followed Hyperlink" xfId="2158" builtinId="9" hidden="1"/>
    <cellStyle name="Followed Hyperlink" xfId="2160" builtinId="9" hidden="1"/>
    <cellStyle name="Followed Hyperlink" xfId="2162" builtinId="9" hidden="1"/>
    <cellStyle name="Followed Hyperlink" xfId="2164" builtinId="9" hidden="1"/>
    <cellStyle name="Followed Hyperlink" xfId="2166" builtinId="9" hidden="1"/>
    <cellStyle name="Followed Hyperlink" xfId="2168" builtinId="9" hidden="1"/>
    <cellStyle name="Followed Hyperlink" xfId="2170" builtinId="9" hidden="1"/>
    <cellStyle name="Followed Hyperlink" xfId="2172" builtinId="9" hidden="1"/>
    <cellStyle name="Followed Hyperlink" xfId="2174" builtinId="9" hidden="1"/>
    <cellStyle name="Followed Hyperlink" xfId="2176" builtinId="9" hidden="1"/>
    <cellStyle name="Followed Hyperlink" xfId="2178" builtinId="9" hidden="1"/>
    <cellStyle name="Followed Hyperlink" xfId="2182" builtinId="9" hidden="1"/>
    <cellStyle name="Followed Hyperlink" xfId="2188" builtinId="9" hidden="1"/>
    <cellStyle name="Followed Hyperlink" xfId="2190" builtinId="9" hidden="1"/>
    <cellStyle name="Followed Hyperlink" xfId="2192" builtinId="9" hidden="1"/>
    <cellStyle name="Followed Hyperlink" xfId="2194" builtinId="9" hidden="1"/>
    <cellStyle name="Followed Hyperlink" xfId="2196" builtinId="9" hidden="1"/>
    <cellStyle name="Followed Hyperlink" xfId="2198" builtinId="9" hidden="1"/>
    <cellStyle name="Followed Hyperlink" xfId="2200" builtinId="9" hidden="1"/>
    <cellStyle name="Followed Hyperlink" xfId="2202" builtinId="9" hidden="1"/>
    <cellStyle name="Followed Hyperlink" xfId="2204" builtinId="9" hidden="1"/>
    <cellStyle name="Followed Hyperlink" xfId="2206" builtinId="9" hidden="1"/>
    <cellStyle name="Followed Hyperlink" xfId="2208" builtinId="9" hidden="1"/>
    <cellStyle name="Followed Hyperlink" xfId="2210" builtinId="9" hidden="1"/>
    <cellStyle name="Followed Hyperlink" xfId="2212" builtinId="9" hidden="1"/>
    <cellStyle name="Followed Hyperlink" xfId="2214" builtinId="9" hidden="1"/>
    <cellStyle name="Followed Hyperlink" xfId="2216" builtinId="9" hidden="1"/>
    <cellStyle name="Followed Hyperlink" xfId="2218" builtinId="9" hidden="1"/>
    <cellStyle name="Followed Hyperlink" xfId="2220" builtinId="9" hidden="1"/>
    <cellStyle name="Followed Hyperlink" xfId="2221" builtinId="9" hidden="1"/>
    <cellStyle name="Followed Hyperlink" xfId="2230" builtinId="9" hidden="1"/>
    <cellStyle name="Followed Hyperlink" xfId="2228" builtinId="9" hidden="1"/>
    <cellStyle name="Followed Hyperlink" xfId="2227" builtinId="9" hidden="1"/>
    <cellStyle name="Followed Hyperlink" xfId="2222" builtinId="9" hidden="1"/>
    <cellStyle name="Followed Hyperlink" xfId="2224" builtinId="9" hidden="1"/>
    <cellStyle name="Followed Hyperlink" xfId="2185" builtinId="9" hidden="1"/>
    <cellStyle name="Followed Hyperlink" xfId="2236" builtinId="9" hidden="1"/>
    <cellStyle name="Followed Hyperlink" xfId="2238" builtinId="9" hidden="1"/>
    <cellStyle name="Followed Hyperlink" xfId="2240" builtinId="9" hidden="1"/>
    <cellStyle name="Followed Hyperlink" xfId="2242" builtinId="9" hidden="1"/>
    <cellStyle name="Followed Hyperlink" xfId="2244" builtinId="9" hidden="1"/>
    <cellStyle name="Followed Hyperlink" xfId="2246" builtinId="9" hidden="1"/>
    <cellStyle name="Followed Hyperlink" xfId="2248" builtinId="9" hidden="1"/>
    <cellStyle name="Followed Hyperlink" xfId="2250" builtinId="9" hidden="1"/>
    <cellStyle name="Followed Hyperlink" xfId="2252" builtinId="9" hidden="1"/>
    <cellStyle name="Followed Hyperlink" xfId="2254" builtinId="9" hidden="1"/>
    <cellStyle name="Followed Hyperlink" xfId="2256" builtinId="9" hidden="1"/>
    <cellStyle name="Followed Hyperlink" xfId="2264" builtinId="9" hidden="1"/>
    <cellStyle name="Followed Hyperlink" xfId="2232" builtinId="9" hidden="1"/>
    <cellStyle name="Followed Hyperlink" xfId="2261" builtinId="9" hidden="1"/>
    <cellStyle name="Followed Hyperlink" xfId="2260" builtinId="9" hidden="1"/>
    <cellStyle name="Followed Hyperlink" xfId="2258" builtinId="9" hidden="1"/>
    <cellStyle name="Followed Hyperlink" xfId="2266" builtinId="9" hidden="1"/>
    <cellStyle name="Followed Hyperlink" xfId="2268" builtinId="9" hidden="1"/>
    <cellStyle name="Followed Hyperlink" xfId="2270" builtinId="9" hidden="1"/>
    <cellStyle name="Followed Hyperlink" xfId="2272" builtinId="9" hidden="1"/>
    <cellStyle name="Followed Hyperlink" xfId="2274" builtinId="9" hidden="1"/>
    <cellStyle name="Followed Hyperlink" xfId="2276" builtinId="9" hidden="1"/>
    <cellStyle name="Followed Hyperlink" xfId="2278" builtinId="9" hidden="1"/>
    <cellStyle name="Followed Hyperlink" xfId="2280" builtinId="9" hidden="1"/>
    <cellStyle name="Followed Hyperlink" xfId="2282" builtinId="9" hidden="1"/>
    <cellStyle name="Followed Hyperlink" xfId="2284" builtinId="9" hidden="1"/>
    <cellStyle name="Followed Hyperlink" xfId="2286" builtinId="9" hidden="1"/>
    <cellStyle name="Followed Hyperlink" xfId="2288" builtinId="9" hidden="1"/>
    <cellStyle name="Followed Hyperlink" xfId="2290" builtinId="9" hidden="1"/>
    <cellStyle name="Followed Hyperlink" xfId="2293" builtinId="9" hidden="1"/>
    <cellStyle name="Followed Hyperlink" xfId="2295" builtinId="9" hidden="1"/>
    <cellStyle name="Followed Hyperlink" xfId="2297" builtinId="9" hidden="1"/>
    <cellStyle name="Followed Hyperlink" xfId="2037" builtinId="9" hidden="1"/>
    <cellStyle name="Followed Hyperlink" xfId="1596" builtinId="9" hidden="1"/>
    <cellStyle name="Followed Hyperlink" xfId="2031" builtinId="9" hidden="1"/>
    <cellStyle name="Followed Hyperlink" xfId="1746" builtinId="9" hidden="1"/>
    <cellStyle name="Followed Hyperlink" xfId="1744" builtinId="9" hidden="1"/>
    <cellStyle name="Followed Hyperlink" xfId="2298" builtinId="9" hidden="1"/>
    <cellStyle name="Followed Hyperlink" xfId="2300" builtinId="9" hidden="1"/>
    <cellStyle name="Followed Hyperlink" xfId="2302" builtinId="9" hidden="1"/>
    <cellStyle name="Followed Hyperlink" xfId="2304" builtinId="9" hidden="1"/>
    <cellStyle name="Followed Hyperlink" xfId="2306" builtinId="9" hidden="1"/>
    <cellStyle name="Followed Hyperlink" xfId="2308" builtinId="9" hidden="1"/>
    <cellStyle name="Followed Hyperlink" xfId="2310" builtinId="9" hidden="1"/>
    <cellStyle name="Followed Hyperlink" xfId="2312" builtinId="9" hidden="1"/>
    <cellStyle name="Followed Hyperlink" xfId="2314" builtinId="9" hidden="1"/>
    <cellStyle name="Followed Hyperlink" xfId="2316" builtinId="9" hidden="1"/>
    <cellStyle name="Followed Hyperlink" xfId="2318" builtinId="9" hidden="1"/>
    <cellStyle name="Followed Hyperlink" xfId="2320" builtinId="9" hidden="1"/>
    <cellStyle name="Followed Hyperlink" xfId="2322" builtinId="9" hidden="1"/>
    <cellStyle name="Followed Hyperlink" xfId="2323" builtinId="9" hidden="1"/>
    <cellStyle name="Followed Hyperlink" xfId="2328" builtinId="9" hidden="1"/>
    <cellStyle name="Followed Hyperlink" xfId="2330" builtinId="9" hidden="1"/>
    <cellStyle name="Followed Hyperlink" xfId="2332" builtinId="9" hidden="1"/>
    <cellStyle name="Followed Hyperlink" xfId="2334" builtinId="9" hidden="1"/>
    <cellStyle name="Followed Hyperlink" xfId="2336" builtinId="9" hidden="1"/>
    <cellStyle name="Followed Hyperlink" xfId="2338" builtinId="9" hidden="1"/>
    <cellStyle name="Followed Hyperlink" xfId="2340" builtinId="9" hidden="1"/>
    <cellStyle name="Followed Hyperlink" xfId="2342" builtinId="9" hidden="1"/>
    <cellStyle name="Followed Hyperlink" xfId="2344" builtinId="9" hidden="1"/>
    <cellStyle name="Followed Hyperlink" xfId="2346" builtinId="9" hidden="1"/>
    <cellStyle name="Followed Hyperlink" xfId="2348" builtinId="9" hidden="1"/>
    <cellStyle name="Followed Hyperlink" xfId="2350" builtinId="9" hidden="1"/>
    <cellStyle name="Followed Hyperlink" xfId="2352" builtinId="9" hidden="1"/>
    <cellStyle name="Followed Hyperlink" xfId="2354" builtinId="9" hidden="1"/>
    <cellStyle name="Followed Hyperlink" xfId="2356" builtinId="9" hidden="1"/>
    <cellStyle name="Followed Hyperlink" xfId="2358" builtinId="9" hidden="1"/>
    <cellStyle name="Followed Hyperlink" xfId="2360" builtinId="9" hidden="1"/>
    <cellStyle name="Followed Hyperlink" xfId="2361" builtinId="9" hidden="1"/>
    <cellStyle name="Followed Hyperlink" xfId="2370" builtinId="9" hidden="1"/>
    <cellStyle name="Followed Hyperlink" xfId="2368" builtinId="9" hidden="1"/>
    <cellStyle name="Followed Hyperlink" xfId="2367" builtinId="9" hidden="1"/>
    <cellStyle name="Followed Hyperlink" xfId="2362" builtinId="9" hidden="1"/>
    <cellStyle name="Followed Hyperlink" xfId="2364" builtinId="9" hidden="1"/>
    <cellStyle name="Followed Hyperlink" xfId="2325" builtinId="9" hidden="1"/>
    <cellStyle name="Followed Hyperlink" xfId="2376" builtinId="9" hidden="1"/>
    <cellStyle name="Followed Hyperlink" xfId="2378" builtinId="9" hidden="1"/>
    <cellStyle name="Followed Hyperlink" xfId="2380" builtinId="9" hidden="1"/>
    <cellStyle name="Followed Hyperlink" xfId="2382" builtinId="9" hidden="1"/>
    <cellStyle name="Followed Hyperlink" xfId="2384" builtinId="9" hidden="1"/>
    <cellStyle name="Followed Hyperlink" xfId="2386" builtinId="9" hidden="1"/>
    <cellStyle name="Followed Hyperlink" xfId="2388" builtinId="9" hidden="1"/>
    <cellStyle name="Followed Hyperlink" xfId="2390" builtinId="9" hidden="1"/>
    <cellStyle name="Followed Hyperlink" xfId="2392" builtinId="9" hidden="1"/>
    <cellStyle name="Followed Hyperlink" xfId="2394" builtinId="9" hidden="1"/>
    <cellStyle name="Followed Hyperlink" xfId="2396" builtinId="9" hidden="1"/>
    <cellStyle name="Followed Hyperlink" xfId="2404" builtinId="9" hidden="1"/>
    <cellStyle name="Followed Hyperlink" xfId="2372" builtinId="9" hidden="1"/>
    <cellStyle name="Followed Hyperlink" xfId="2401" builtinId="9" hidden="1"/>
    <cellStyle name="Followed Hyperlink" xfId="2400" builtinId="9" hidden="1"/>
    <cellStyle name="Followed Hyperlink" xfId="2398" builtinId="9" hidden="1"/>
    <cellStyle name="Followed Hyperlink" xfId="2406" builtinId="9" hidden="1"/>
    <cellStyle name="Followed Hyperlink" xfId="2408" builtinId="9" hidden="1"/>
    <cellStyle name="Followed Hyperlink" xfId="2410" builtinId="9" hidden="1"/>
    <cellStyle name="Followed Hyperlink" xfId="2412" builtinId="9" hidden="1"/>
    <cellStyle name="Followed Hyperlink" xfId="2414" builtinId="9" hidden="1"/>
    <cellStyle name="Followed Hyperlink" xfId="2416" builtinId="9" hidden="1"/>
    <cellStyle name="Followed Hyperlink" xfId="2418" builtinId="9" hidden="1"/>
    <cellStyle name="Followed Hyperlink" xfId="2420" builtinId="9" hidden="1"/>
    <cellStyle name="Followed Hyperlink" xfId="2422" builtinId="9" hidden="1"/>
    <cellStyle name="Followed Hyperlink" xfId="2424" builtinId="9" hidden="1"/>
    <cellStyle name="Followed Hyperlink" xfId="2426" builtinId="9" hidden="1"/>
    <cellStyle name="Followed Hyperlink" xfId="2428" builtinId="9" hidden="1"/>
    <cellStyle name="Followed Hyperlink" xfId="2430" builtinId="9" hidden="1"/>
    <cellStyle name="Followed Hyperlink" xfId="2432" builtinId="9" hidden="1"/>
    <cellStyle name="Followed Hyperlink" xfId="2434" builtinId="9" hidden="1"/>
    <cellStyle name="Followed Hyperlink" xfId="2436" builtinId="9" hidden="1"/>
    <cellStyle name="Followed Hyperlink" xfId="2447" builtinId="9" hidden="1"/>
    <cellStyle name="Followed Hyperlink" xfId="2449" builtinId="9" hidden="1"/>
    <cellStyle name="Followed Hyperlink" xfId="2451" builtinId="9" hidden="1"/>
    <cellStyle name="Followed Hyperlink" xfId="2453" builtinId="9" hidden="1"/>
    <cellStyle name="Followed Hyperlink" xfId="2455" builtinId="9" hidden="1"/>
    <cellStyle name="Followed Hyperlink" xfId="2457" builtinId="9" hidden="1"/>
    <cellStyle name="Followed Hyperlink" xfId="2459" builtinId="9" hidden="1"/>
    <cellStyle name="Followed Hyperlink" xfId="2461" builtinId="9" hidden="1"/>
    <cellStyle name="Followed Hyperlink" xfId="2463" builtinId="9" hidden="1"/>
    <cellStyle name="Followed Hyperlink" xfId="2465" builtinId="9" hidden="1"/>
    <cellStyle name="Followed Hyperlink" xfId="2467" builtinId="9" hidden="1"/>
    <cellStyle name="Followed Hyperlink" xfId="2469" builtinId="9" hidden="1"/>
    <cellStyle name="Followed Hyperlink" xfId="2471" builtinId="9" hidden="1"/>
    <cellStyle name="Followed Hyperlink" xfId="2473" builtinId="9" hidden="1"/>
    <cellStyle name="Followed Hyperlink" xfId="2475" builtinId="9" hidden="1"/>
    <cellStyle name="Followed Hyperlink" xfId="2477" builtinId="9" hidden="1"/>
    <cellStyle name="Followed Hyperlink" xfId="2479" builtinId="9" hidden="1"/>
    <cellStyle name="Followed Hyperlink" xfId="2481" builtinId="9" hidden="1"/>
    <cellStyle name="Followed Hyperlink" xfId="2485" builtinId="9" hidden="1"/>
    <cellStyle name="Followed Hyperlink" xfId="2492" builtinId="9" hidden="1"/>
    <cellStyle name="Followed Hyperlink" xfId="2494" builtinId="9" hidden="1"/>
    <cellStyle name="Followed Hyperlink" xfId="2496" builtinId="9" hidden="1"/>
    <cellStyle name="Followed Hyperlink" xfId="2498" builtinId="9" hidden="1"/>
    <cellStyle name="Followed Hyperlink" xfId="2500" builtinId="9" hidden="1"/>
    <cellStyle name="Followed Hyperlink" xfId="2502" builtinId="9" hidden="1"/>
    <cellStyle name="Followed Hyperlink" xfId="2504" builtinId="9" hidden="1"/>
    <cellStyle name="Followed Hyperlink" xfId="2506" builtinId="9" hidden="1"/>
    <cellStyle name="Followed Hyperlink" xfId="2508" builtinId="9" hidden="1"/>
    <cellStyle name="Followed Hyperlink" xfId="2510" builtinId="9" hidden="1"/>
    <cellStyle name="Followed Hyperlink" xfId="2512" builtinId="9" hidden="1"/>
    <cellStyle name="Followed Hyperlink" xfId="2514" builtinId="9" hidden="1"/>
    <cellStyle name="Followed Hyperlink" xfId="2516" builtinId="9" hidden="1"/>
    <cellStyle name="Followed Hyperlink" xfId="2518" builtinId="9" hidden="1"/>
    <cellStyle name="Followed Hyperlink" xfId="2520" builtinId="9" hidden="1"/>
    <cellStyle name="Followed Hyperlink" xfId="2522" builtinId="9" hidden="1"/>
    <cellStyle name="Followed Hyperlink" xfId="2524" builtinId="9" hidden="1"/>
    <cellStyle name="Followed Hyperlink" xfId="2525" builtinId="9" hidden="1"/>
    <cellStyle name="Followed Hyperlink" xfId="2534" builtinId="9" hidden="1"/>
    <cellStyle name="Followed Hyperlink" xfId="2532" builtinId="9" hidden="1"/>
    <cellStyle name="Followed Hyperlink" xfId="2531" builtinId="9" hidden="1"/>
    <cellStyle name="Followed Hyperlink" xfId="2526" builtinId="9" hidden="1"/>
    <cellStyle name="Followed Hyperlink" xfId="2528" builtinId="9" hidden="1"/>
    <cellStyle name="Followed Hyperlink" xfId="2489" builtinId="9" hidden="1"/>
    <cellStyle name="Followed Hyperlink" xfId="2540" builtinId="9" hidden="1"/>
    <cellStyle name="Followed Hyperlink" xfId="2542" builtinId="9" hidden="1"/>
    <cellStyle name="Followed Hyperlink" xfId="2544" builtinId="9" hidden="1"/>
    <cellStyle name="Followed Hyperlink" xfId="2546" builtinId="9" hidden="1"/>
    <cellStyle name="Followed Hyperlink" xfId="2548" builtinId="9" hidden="1"/>
    <cellStyle name="Followed Hyperlink" xfId="2550" builtinId="9" hidden="1"/>
    <cellStyle name="Followed Hyperlink" xfId="2552" builtinId="9" hidden="1"/>
    <cellStyle name="Followed Hyperlink" xfId="2554" builtinId="9" hidden="1"/>
    <cellStyle name="Followed Hyperlink" xfId="2556" builtinId="9" hidden="1"/>
    <cellStyle name="Followed Hyperlink" xfId="2558" builtinId="9" hidden="1"/>
    <cellStyle name="Followed Hyperlink" xfId="2560" builtinId="9" hidden="1"/>
    <cellStyle name="Followed Hyperlink" xfId="2568" builtinId="9" hidden="1"/>
    <cellStyle name="Followed Hyperlink" xfId="2536" builtinId="9" hidden="1"/>
    <cellStyle name="Followed Hyperlink" xfId="2565" builtinId="9" hidden="1"/>
    <cellStyle name="Followed Hyperlink" xfId="2564" builtinId="9" hidden="1"/>
    <cellStyle name="Followed Hyperlink" xfId="2562" builtinId="9" hidden="1"/>
    <cellStyle name="Followed Hyperlink" xfId="2570" builtinId="9" hidden="1"/>
    <cellStyle name="Followed Hyperlink" xfId="2572" builtinId="9" hidden="1"/>
    <cellStyle name="Followed Hyperlink" xfId="2574" builtinId="9" hidden="1"/>
    <cellStyle name="Followed Hyperlink" xfId="2576" builtinId="9" hidden="1"/>
    <cellStyle name="Followed Hyperlink" xfId="2578" builtinId="9" hidden="1"/>
    <cellStyle name="Followed Hyperlink" xfId="2580" builtinId="9" hidden="1"/>
    <cellStyle name="Followed Hyperlink" xfId="2582" builtinId="9" hidden="1"/>
    <cellStyle name="Followed Hyperlink" xfId="2584" builtinId="9" hidden="1"/>
    <cellStyle name="Followed Hyperlink" xfId="2586" builtinId="9" hidden="1"/>
    <cellStyle name="Followed Hyperlink" xfId="2588" builtinId="9" hidden="1"/>
    <cellStyle name="Followed Hyperlink" xfId="2590" builtinId="9" hidden="1"/>
    <cellStyle name="Followed Hyperlink" xfId="2592" builtinId="9" hidden="1"/>
    <cellStyle name="Followed Hyperlink" xfId="2594" builtinId="9" hidden="1"/>
    <cellStyle name="Followed Hyperlink" xfId="2608" builtinId="9" hidden="1"/>
    <cellStyle name="Followed Hyperlink" xfId="2610" builtinId="9" hidden="1"/>
    <cellStyle name="Followed Hyperlink" xfId="2612" builtinId="9" hidden="1"/>
    <cellStyle name="Followed Hyperlink" xfId="2614" builtinId="9" hidden="1"/>
    <cellStyle name="Followed Hyperlink" xfId="2616" builtinId="9" hidden="1"/>
    <cellStyle name="Followed Hyperlink" xfId="2618" builtinId="9" hidden="1"/>
    <cellStyle name="Followed Hyperlink" xfId="2620" builtinId="9" hidden="1"/>
    <cellStyle name="Followed Hyperlink" xfId="2622" builtinId="9" hidden="1"/>
    <cellStyle name="Followed Hyperlink" xfId="2624" builtinId="9" hidden="1"/>
    <cellStyle name="Followed Hyperlink" xfId="2626" builtinId="9" hidden="1"/>
    <cellStyle name="Followed Hyperlink" xfId="2628" builtinId="9" hidden="1"/>
    <cellStyle name="Followed Hyperlink" xfId="2630" builtinId="9" hidden="1"/>
    <cellStyle name="Followed Hyperlink" xfId="2632" builtinId="9" hidden="1"/>
    <cellStyle name="Followed Hyperlink" xfId="2634" builtinId="9" hidden="1"/>
    <cellStyle name="Followed Hyperlink" xfId="2636" builtinId="9" hidden="1"/>
    <cellStyle name="Followed Hyperlink" xfId="2638" builtinId="9" hidden="1"/>
    <cellStyle name="Followed Hyperlink" xfId="2640" builtinId="9" hidden="1"/>
    <cellStyle name="Followed Hyperlink" xfId="2642" builtinId="9" hidden="1"/>
    <cellStyle name="Followed Hyperlink" xfId="2647" builtinId="9" hidden="1"/>
    <cellStyle name="Followed Hyperlink" xfId="2657" builtinId="9" hidden="1"/>
    <cellStyle name="Followed Hyperlink" xfId="2659" builtinId="9" hidden="1"/>
    <cellStyle name="Followed Hyperlink" xfId="2661" builtinId="9" hidden="1"/>
    <cellStyle name="Followed Hyperlink" xfId="2663" builtinId="9" hidden="1"/>
    <cellStyle name="Followed Hyperlink" xfId="2665" builtinId="9" hidden="1"/>
    <cellStyle name="Followed Hyperlink" xfId="2667" builtinId="9" hidden="1"/>
    <cellStyle name="Followed Hyperlink" xfId="2669" builtinId="9" hidden="1"/>
    <cellStyle name="Followed Hyperlink" xfId="2671" builtinId="9" hidden="1"/>
    <cellStyle name="Followed Hyperlink" xfId="2673" builtinId="9" hidden="1"/>
    <cellStyle name="Followed Hyperlink" xfId="2675" builtinId="9" hidden="1"/>
    <cellStyle name="Followed Hyperlink" xfId="2677" builtinId="9" hidden="1"/>
    <cellStyle name="Followed Hyperlink" xfId="2679" builtinId="9" hidden="1"/>
    <cellStyle name="Followed Hyperlink" xfId="2681" builtinId="9" hidden="1"/>
    <cellStyle name="Followed Hyperlink" xfId="2683" builtinId="9" hidden="1"/>
    <cellStyle name="Followed Hyperlink" xfId="2685" builtinId="9" hidden="1"/>
    <cellStyle name="Followed Hyperlink" xfId="2687" builtinId="9" hidden="1"/>
    <cellStyle name="Followed Hyperlink" xfId="2689" builtinId="9" hidden="1"/>
    <cellStyle name="Followed Hyperlink" xfId="2690" builtinId="9" hidden="1"/>
    <cellStyle name="Followed Hyperlink" xfId="2699" builtinId="9" hidden="1"/>
    <cellStyle name="Followed Hyperlink" xfId="2697" builtinId="9" hidden="1"/>
    <cellStyle name="Followed Hyperlink" xfId="2696" builtinId="9" hidden="1"/>
    <cellStyle name="Followed Hyperlink" xfId="2691" builtinId="9" hidden="1"/>
    <cellStyle name="Followed Hyperlink" xfId="2693" builtinId="9" hidden="1"/>
    <cellStyle name="Followed Hyperlink" xfId="2652" builtinId="9" hidden="1"/>
    <cellStyle name="Followed Hyperlink" xfId="2705" builtinId="9" hidden="1"/>
    <cellStyle name="Followed Hyperlink" xfId="2707" builtinId="9" hidden="1"/>
    <cellStyle name="Followed Hyperlink" xfId="2709" builtinId="9" hidden="1"/>
    <cellStyle name="Followed Hyperlink" xfId="2711" builtinId="9" hidden="1"/>
    <cellStyle name="Followed Hyperlink" xfId="2713" builtinId="9" hidden="1"/>
    <cellStyle name="Followed Hyperlink" xfId="2715" builtinId="9" hidden="1"/>
    <cellStyle name="Followed Hyperlink" xfId="2717" builtinId="9" hidden="1"/>
    <cellStyle name="Followed Hyperlink" xfId="2719" builtinId="9" hidden="1"/>
    <cellStyle name="Followed Hyperlink" xfId="2721" builtinId="9" hidden="1"/>
    <cellStyle name="Followed Hyperlink" xfId="2723" builtinId="9" hidden="1"/>
    <cellStyle name="Followed Hyperlink" xfId="2725" builtinId="9" hidden="1"/>
    <cellStyle name="Followed Hyperlink" xfId="2733" builtinId="9" hidden="1"/>
    <cellStyle name="Followed Hyperlink" xfId="2701" builtinId="9" hidden="1"/>
    <cellStyle name="Followed Hyperlink" xfId="2730" builtinId="9" hidden="1"/>
    <cellStyle name="Followed Hyperlink" xfId="2729" builtinId="9" hidden="1"/>
    <cellStyle name="Followed Hyperlink" xfId="2727" builtinId="9" hidden="1"/>
    <cellStyle name="Followed Hyperlink" xfId="2735" builtinId="9" hidden="1"/>
    <cellStyle name="Followed Hyperlink" xfId="2737" builtinId="9" hidden="1"/>
    <cellStyle name="Followed Hyperlink" xfId="2739" builtinId="9" hidden="1"/>
    <cellStyle name="Followed Hyperlink" xfId="2741" builtinId="9" hidden="1"/>
    <cellStyle name="Followed Hyperlink" xfId="2743" builtinId="9" hidden="1"/>
    <cellStyle name="Followed Hyperlink" xfId="2745" builtinId="9" hidden="1"/>
    <cellStyle name="Followed Hyperlink" xfId="2747" builtinId="9" hidden="1"/>
    <cellStyle name="Followed Hyperlink" xfId="2749" builtinId="9" hidden="1"/>
    <cellStyle name="Followed Hyperlink" xfId="2751" builtinId="9" hidden="1"/>
    <cellStyle name="Followed Hyperlink" xfId="2753" builtinId="9" hidden="1"/>
    <cellStyle name="Followed Hyperlink" xfId="2755" builtinId="9" hidden="1"/>
    <cellStyle name="Followed Hyperlink" xfId="2757" builtinId="9" hidden="1"/>
    <cellStyle name="Followed Hyperlink" xfId="2759" builtinId="9" hidden="1"/>
    <cellStyle name="Followed Hyperlink" xfId="2762" builtinId="9" hidden="1"/>
    <cellStyle name="Followed Hyperlink" xfId="2764" builtinId="9" hidden="1"/>
    <cellStyle name="Followed Hyperlink" xfId="2766" builtinId="9" hidden="1"/>
    <cellStyle name="Followed Hyperlink" xfId="2645" builtinId="9" hidden="1"/>
    <cellStyle name="Followed Hyperlink" xfId="2760" builtinId="9" hidden="1"/>
    <cellStyle name="Followed Hyperlink" xfId="2768" builtinId="9" hidden="1"/>
    <cellStyle name="Followed Hyperlink" xfId="2770" builtinId="9" hidden="1"/>
    <cellStyle name="Followed Hyperlink" xfId="2772" builtinId="9" hidden="1"/>
    <cellStyle name="Followed Hyperlink" xfId="2774" builtinId="9" hidden="1"/>
    <cellStyle name="Followed Hyperlink" xfId="2776" builtinId="9" hidden="1"/>
    <cellStyle name="Followed Hyperlink" xfId="2778" builtinId="9" hidden="1"/>
    <cellStyle name="Followed Hyperlink" xfId="2780" builtinId="9" hidden="1"/>
    <cellStyle name="Followed Hyperlink" xfId="2782" builtinId="9" hidden="1"/>
    <cellStyle name="Followed Hyperlink" xfId="2784" builtinId="9" hidden="1"/>
    <cellStyle name="Followed Hyperlink" xfId="2786" builtinId="9" hidden="1"/>
    <cellStyle name="Followed Hyperlink" xfId="2788" builtinId="9" hidden="1"/>
    <cellStyle name="Followed Hyperlink" xfId="2790" builtinId="9" hidden="1"/>
    <cellStyle name="Followed Hyperlink" xfId="2792" builtinId="9" hidden="1"/>
    <cellStyle name="Followed Hyperlink" xfId="2794" builtinId="9" hidden="1"/>
    <cellStyle name="Followed Hyperlink" xfId="2796" builtinId="9" hidden="1"/>
    <cellStyle name="Followed Hyperlink" xfId="2798" builtinId="9" hidden="1"/>
    <cellStyle name="Followed Hyperlink" xfId="2803" builtinId="9" hidden="1"/>
    <cellStyle name="Followed Hyperlink" xfId="2812" builtinId="9" hidden="1"/>
    <cellStyle name="Followed Hyperlink" xfId="2814" builtinId="9" hidden="1"/>
    <cellStyle name="Followed Hyperlink" xfId="2816" builtinId="9" hidden="1"/>
    <cellStyle name="Followed Hyperlink" xfId="2818" builtinId="9" hidden="1"/>
    <cellStyle name="Followed Hyperlink" xfId="2820" builtinId="9" hidden="1"/>
    <cellStyle name="Followed Hyperlink" xfId="2822" builtinId="9" hidden="1"/>
    <cellStyle name="Followed Hyperlink" xfId="2824" builtinId="9" hidden="1"/>
    <cellStyle name="Followed Hyperlink" xfId="2826" builtinId="9" hidden="1"/>
    <cellStyle name="Followed Hyperlink" xfId="2828" builtinId="9" hidden="1"/>
    <cellStyle name="Followed Hyperlink" xfId="2830" builtinId="9" hidden="1"/>
    <cellStyle name="Followed Hyperlink" xfId="2832" builtinId="9" hidden="1"/>
    <cellStyle name="Followed Hyperlink" xfId="2834" builtinId="9" hidden="1"/>
    <cellStyle name="Followed Hyperlink" xfId="2836" builtinId="9" hidden="1"/>
    <cellStyle name="Followed Hyperlink" xfId="2838" builtinId="9" hidden="1"/>
    <cellStyle name="Followed Hyperlink" xfId="2840" builtinId="9" hidden="1"/>
    <cellStyle name="Followed Hyperlink" xfId="2842" builtinId="9" hidden="1"/>
    <cellStyle name="Followed Hyperlink" xfId="2844" builtinId="9" hidden="1"/>
    <cellStyle name="Followed Hyperlink" xfId="2845" builtinId="9" hidden="1"/>
    <cellStyle name="Followed Hyperlink" xfId="2854" builtinId="9" hidden="1"/>
    <cellStyle name="Followed Hyperlink" xfId="2852" builtinId="9" hidden="1"/>
    <cellStyle name="Followed Hyperlink" xfId="2851" builtinId="9" hidden="1"/>
    <cellStyle name="Followed Hyperlink" xfId="2846" builtinId="9" hidden="1"/>
    <cellStyle name="Followed Hyperlink" xfId="2848" builtinId="9" hidden="1"/>
    <cellStyle name="Followed Hyperlink" xfId="2808" builtinId="9" hidden="1"/>
    <cellStyle name="Followed Hyperlink" xfId="2860" builtinId="9" hidden="1"/>
    <cellStyle name="Followed Hyperlink" xfId="2862" builtinId="9" hidden="1"/>
    <cellStyle name="Followed Hyperlink" xfId="2864" builtinId="9" hidden="1"/>
    <cellStyle name="Followed Hyperlink" xfId="2866" builtinId="9" hidden="1"/>
    <cellStyle name="Followed Hyperlink" xfId="2868" builtinId="9" hidden="1"/>
    <cellStyle name="Followed Hyperlink" xfId="2870" builtinId="9" hidden="1"/>
    <cellStyle name="Followed Hyperlink" xfId="2872" builtinId="9" hidden="1"/>
    <cellStyle name="Followed Hyperlink" xfId="2874" builtinId="9" hidden="1"/>
    <cellStyle name="Followed Hyperlink" xfId="2876" builtinId="9" hidden="1"/>
    <cellStyle name="Followed Hyperlink" xfId="2878" builtinId="9" hidden="1"/>
    <cellStyle name="Followed Hyperlink" xfId="2880" builtinId="9" hidden="1"/>
    <cellStyle name="Followed Hyperlink" xfId="2888" builtinId="9" hidden="1"/>
    <cellStyle name="Followed Hyperlink" xfId="2856" builtinId="9" hidden="1"/>
    <cellStyle name="Followed Hyperlink" xfId="2885" builtinId="9" hidden="1"/>
    <cellStyle name="Followed Hyperlink" xfId="2884" builtinId="9" hidden="1"/>
    <cellStyle name="Followed Hyperlink" xfId="2882" builtinId="9" hidden="1"/>
    <cellStyle name="Followed Hyperlink" xfId="2890" builtinId="9" hidden="1"/>
    <cellStyle name="Followed Hyperlink" xfId="2892" builtinId="9" hidden="1"/>
    <cellStyle name="Followed Hyperlink" xfId="2894" builtinId="9" hidden="1"/>
    <cellStyle name="Followed Hyperlink" xfId="2896" builtinId="9" hidden="1"/>
    <cellStyle name="Followed Hyperlink" xfId="2898" builtinId="9" hidden="1"/>
    <cellStyle name="Followed Hyperlink" xfId="2900" builtinId="9" hidden="1"/>
    <cellStyle name="Followed Hyperlink" xfId="2902" builtinId="9" hidden="1"/>
    <cellStyle name="Followed Hyperlink" xfId="2904" builtinId="9" hidden="1"/>
    <cellStyle name="Followed Hyperlink" xfId="2906" builtinId="9" hidden="1"/>
    <cellStyle name="Followed Hyperlink" xfId="2908" builtinId="9" hidden="1"/>
    <cellStyle name="Followed Hyperlink" xfId="2910" builtinId="9" hidden="1"/>
    <cellStyle name="Followed Hyperlink" xfId="2912" builtinId="9" hidden="1"/>
    <cellStyle name="Followed Hyperlink" xfId="2914" builtinId="9" hidden="1"/>
    <cellStyle name="Followed Hyperlink" xfId="2917" builtinId="9" hidden="1"/>
    <cellStyle name="Followed Hyperlink" xfId="2919" builtinId="9" hidden="1"/>
    <cellStyle name="Followed Hyperlink" xfId="2921" builtinId="9" hidden="1"/>
    <cellStyle name="Followed Hyperlink" xfId="2643" builtinId="9" hidden="1"/>
    <cellStyle name="Followed Hyperlink" xfId="2646" builtinId="9" hidden="1"/>
    <cellStyle name="Followed Hyperlink" xfId="2604" builtinId="9" hidden="1"/>
    <cellStyle name="Followed Hyperlink" xfId="2654" builtinId="9" hidden="1"/>
    <cellStyle name="Followed Hyperlink" xfId="2605" builtinId="9" hidden="1"/>
    <cellStyle name="Followed Hyperlink" xfId="2922" builtinId="9" hidden="1"/>
    <cellStyle name="Followed Hyperlink" xfId="2924" builtinId="9" hidden="1"/>
    <cellStyle name="Followed Hyperlink" xfId="2926" builtinId="9" hidden="1"/>
    <cellStyle name="Followed Hyperlink" xfId="2928" builtinId="9" hidden="1"/>
    <cellStyle name="Followed Hyperlink" xfId="2930" builtinId="9" hidden="1"/>
    <cellStyle name="Followed Hyperlink" xfId="2932" builtinId="9" hidden="1"/>
    <cellStyle name="Followed Hyperlink" xfId="2934" builtinId="9" hidden="1"/>
    <cellStyle name="Followed Hyperlink" xfId="2936" builtinId="9" hidden="1"/>
    <cellStyle name="Followed Hyperlink" xfId="2938" builtinId="9" hidden="1"/>
    <cellStyle name="Followed Hyperlink" xfId="2940" builtinId="9" hidden="1"/>
    <cellStyle name="Followed Hyperlink" xfId="2942" builtinId="9" hidden="1"/>
    <cellStyle name="Followed Hyperlink" xfId="2944" builtinId="9" hidden="1"/>
    <cellStyle name="Followed Hyperlink" xfId="2946" builtinId="9" hidden="1"/>
    <cellStyle name="Followed Hyperlink" xfId="2951" builtinId="9" hidden="1"/>
    <cellStyle name="Followed Hyperlink" xfId="2961" builtinId="9" hidden="1"/>
    <cellStyle name="Followed Hyperlink" xfId="2963" builtinId="9" hidden="1"/>
    <cellStyle name="Followed Hyperlink" xfId="2965" builtinId="9" hidden="1"/>
    <cellStyle name="Followed Hyperlink" xfId="2967" builtinId="9" hidden="1"/>
    <cellStyle name="Followed Hyperlink" xfId="2969" builtinId="9" hidden="1"/>
    <cellStyle name="Followed Hyperlink" xfId="2971" builtinId="9" hidden="1"/>
    <cellStyle name="Followed Hyperlink" xfId="2973" builtinId="9" hidden="1"/>
    <cellStyle name="Followed Hyperlink" xfId="2975" builtinId="9" hidden="1"/>
    <cellStyle name="Followed Hyperlink" xfId="2977" builtinId="9" hidden="1"/>
    <cellStyle name="Followed Hyperlink" xfId="2979" builtinId="9" hidden="1"/>
    <cellStyle name="Followed Hyperlink" xfId="2981" builtinId="9" hidden="1"/>
    <cellStyle name="Followed Hyperlink" xfId="2983" builtinId="9" hidden="1"/>
    <cellStyle name="Followed Hyperlink" xfId="2985" builtinId="9" hidden="1"/>
    <cellStyle name="Followed Hyperlink" xfId="2987" builtinId="9" hidden="1"/>
    <cellStyle name="Followed Hyperlink" xfId="2989" builtinId="9" hidden="1"/>
    <cellStyle name="Followed Hyperlink" xfId="2991" builtinId="9" hidden="1"/>
    <cellStyle name="Followed Hyperlink" xfId="2993" builtinId="9" hidden="1"/>
    <cellStyle name="Followed Hyperlink" xfId="2994" builtinId="9" hidden="1"/>
    <cellStyle name="Followed Hyperlink" xfId="3003" builtinId="9" hidden="1"/>
    <cellStyle name="Followed Hyperlink" xfId="3001" builtinId="9" hidden="1"/>
    <cellStyle name="Followed Hyperlink" xfId="3000" builtinId="9" hidden="1"/>
    <cellStyle name="Followed Hyperlink" xfId="2995" builtinId="9" hidden="1"/>
    <cellStyle name="Followed Hyperlink" xfId="2997" builtinId="9" hidden="1"/>
    <cellStyle name="Followed Hyperlink" xfId="2956" builtinId="9" hidden="1"/>
    <cellStyle name="Followed Hyperlink" xfId="3009" builtinId="9" hidden="1"/>
    <cellStyle name="Followed Hyperlink" xfId="3011" builtinId="9" hidden="1"/>
    <cellStyle name="Followed Hyperlink" xfId="3013" builtinId="9" hidden="1"/>
    <cellStyle name="Followed Hyperlink" xfId="3015" builtinId="9" hidden="1"/>
    <cellStyle name="Followed Hyperlink" xfId="3017" builtinId="9" hidden="1"/>
    <cellStyle name="Followed Hyperlink" xfId="3019" builtinId="9" hidden="1"/>
    <cellStyle name="Followed Hyperlink" xfId="3021" builtinId="9" hidden="1"/>
    <cellStyle name="Followed Hyperlink" xfId="3023" builtinId="9" hidden="1"/>
    <cellStyle name="Followed Hyperlink" xfId="3025" builtinId="9" hidden="1"/>
    <cellStyle name="Followed Hyperlink" xfId="3027" builtinId="9" hidden="1"/>
    <cellStyle name="Followed Hyperlink" xfId="3029" builtinId="9" hidden="1"/>
    <cellStyle name="Followed Hyperlink" xfId="3037" builtinId="9" hidden="1"/>
    <cellStyle name="Followed Hyperlink" xfId="3005" builtinId="9" hidden="1"/>
    <cellStyle name="Followed Hyperlink" xfId="3034" builtinId="9" hidden="1"/>
    <cellStyle name="Followed Hyperlink" xfId="3033" builtinId="9" hidden="1"/>
    <cellStyle name="Followed Hyperlink" xfId="3031" builtinId="9" hidden="1"/>
    <cellStyle name="Followed Hyperlink" xfId="3039" builtinId="9" hidden="1"/>
    <cellStyle name="Followed Hyperlink" xfId="3041" builtinId="9" hidden="1"/>
    <cellStyle name="Followed Hyperlink" xfId="3043" builtinId="9" hidden="1"/>
    <cellStyle name="Followed Hyperlink" xfId="3045" builtinId="9" hidden="1"/>
    <cellStyle name="Followed Hyperlink" xfId="3047" builtinId="9" hidden="1"/>
    <cellStyle name="Followed Hyperlink" xfId="3049" builtinId="9" hidden="1"/>
    <cellStyle name="Followed Hyperlink" xfId="3051" builtinId="9" hidden="1"/>
    <cellStyle name="Followed Hyperlink" xfId="3053" builtinId="9" hidden="1"/>
    <cellStyle name="Followed Hyperlink" xfId="3055" builtinId="9" hidden="1"/>
    <cellStyle name="Followed Hyperlink" xfId="3057" builtinId="9" hidden="1"/>
    <cellStyle name="Followed Hyperlink" xfId="3059" builtinId="9" hidden="1"/>
    <cellStyle name="Followed Hyperlink" xfId="3061" builtinId="9" hidden="1"/>
    <cellStyle name="Followed Hyperlink" xfId="3063" builtinId="9" hidden="1"/>
    <cellStyle name="Followed Hyperlink" xfId="3066" builtinId="9" hidden="1"/>
    <cellStyle name="Followed Hyperlink" xfId="3068" builtinId="9" hidden="1"/>
    <cellStyle name="Followed Hyperlink" xfId="3070" builtinId="9" hidden="1"/>
    <cellStyle name="Followed Hyperlink" xfId="2597" builtinId="9" hidden="1"/>
    <cellStyle name="Followed Hyperlink" xfId="2602" builtinId="9" hidden="1"/>
    <cellStyle name="Followed Hyperlink" xfId="2599" builtinId="9" hidden="1"/>
    <cellStyle name="Followed Hyperlink" xfId="2809" builtinId="9" hidden="1"/>
    <cellStyle name="Followed Hyperlink" xfId="2644" builtinId="9" hidden="1"/>
    <cellStyle name="Followed Hyperlink" xfId="3071" builtinId="9" hidden="1"/>
    <cellStyle name="Followed Hyperlink" xfId="3073" builtinId="9" hidden="1"/>
    <cellStyle name="Followed Hyperlink" xfId="3075" builtinId="9" hidden="1"/>
    <cellStyle name="Followed Hyperlink" xfId="3077" builtinId="9" hidden="1"/>
    <cellStyle name="Followed Hyperlink" xfId="3079" builtinId="9" hidden="1"/>
    <cellStyle name="Followed Hyperlink" xfId="3081" builtinId="9" hidden="1"/>
    <cellStyle name="Followed Hyperlink" xfId="3083" builtinId="9" hidden="1"/>
    <cellStyle name="Followed Hyperlink" xfId="3085" builtinId="9" hidden="1"/>
    <cellStyle name="Followed Hyperlink" xfId="3087" builtinId="9" hidden="1"/>
    <cellStyle name="Followed Hyperlink" xfId="3089" builtinId="9" hidden="1"/>
    <cellStyle name="Followed Hyperlink" xfId="3091" builtinId="9" hidden="1"/>
    <cellStyle name="Followed Hyperlink" xfId="3093" builtinId="9" hidden="1"/>
    <cellStyle name="Followed Hyperlink" xfId="3095" builtinId="9" hidden="1"/>
    <cellStyle name="Followed Hyperlink" xfId="3099" builtinId="9" hidden="1"/>
    <cellStyle name="Followed Hyperlink" xfId="3107" builtinId="9" hidden="1"/>
    <cellStyle name="Followed Hyperlink" xfId="3109" builtinId="9" hidden="1"/>
    <cellStyle name="Followed Hyperlink" xfId="3111" builtinId="9" hidden="1"/>
    <cellStyle name="Followed Hyperlink" xfId="3113" builtinId="9" hidden="1"/>
    <cellStyle name="Followed Hyperlink" xfId="3115" builtinId="9" hidden="1"/>
    <cellStyle name="Followed Hyperlink" xfId="3117" builtinId="9" hidden="1"/>
    <cellStyle name="Followed Hyperlink" xfId="3119" builtinId="9" hidden="1"/>
    <cellStyle name="Followed Hyperlink" xfId="3121" builtinId="9" hidden="1"/>
    <cellStyle name="Followed Hyperlink" xfId="3123" builtinId="9" hidden="1"/>
    <cellStyle name="Followed Hyperlink" xfId="3125" builtinId="9" hidden="1"/>
    <cellStyle name="Followed Hyperlink" xfId="3127" builtinId="9" hidden="1"/>
    <cellStyle name="Followed Hyperlink" xfId="3129" builtinId="9" hidden="1"/>
    <cellStyle name="Followed Hyperlink" xfId="3131" builtinId="9" hidden="1"/>
    <cellStyle name="Followed Hyperlink" xfId="3133" builtinId="9" hidden="1"/>
    <cellStyle name="Followed Hyperlink" xfId="3135" builtinId="9" hidden="1"/>
    <cellStyle name="Followed Hyperlink" xfId="3137" builtinId="9" hidden="1"/>
    <cellStyle name="Followed Hyperlink" xfId="3139" builtinId="9" hidden="1"/>
    <cellStyle name="Followed Hyperlink" xfId="3140" builtinId="9" hidden="1"/>
    <cellStyle name="Followed Hyperlink" xfId="3149" builtinId="9" hidden="1"/>
    <cellStyle name="Followed Hyperlink" xfId="3147" builtinId="9" hidden="1"/>
    <cellStyle name="Followed Hyperlink" xfId="3146" builtinId="9" hidden="1"/>
    <cellStyle name="Followed Hyperlink" xfId="3141" builtinId="9" hidden="1"/>
    <cellStyle name="Followed Hyperlink" xfId="3143" builtinId="9" hidden="1"/>
    <cellStyle name="Followed Hyperlink" xfId="3103" builtinId="9" hidden="1"/>
    <cellStyle name="Followed Hyperlink" xfId="3155" builtinId="9" hidden="1"/>
    <cellStyle name="Followed Hyperlink" xfId="3157" builtinId="9" hidden="1"/>
    <cellStyle name="Followed Hyperlink" xfId="3159" builtinId="9" hidden="1"/>
    <cellStyle name="Followed Hyperlink" xfId="3161" builtinId="9" hidden="1"/>
    <cellStyle name="Followed Hyperlink" xfId="3163" builtinId="9" hidden="1"/>
    <cellStyle name="Followed Hyperlink" xfId="3165" builtinId="9" hidden="1"/>
    <cellStyle name="Followed Hyperlink" xfId="3167" builtinId="9" hidden="1"/>
    <cellStyle name="Followed Hyperlink" xfId="3169" builtinId="9" hidden="1"/>
    <cellStyle name="Followed Hyperlink" xfId="3171" builtinId="9" hidden="1"/>
    <cellStyle name="Followed Hyperlink" xfId="3173" builtinId="9" hidden="1"/>
    <cellStyle name="Followed Hyperlink" xfId="3175" builtinId="9" hidden="1"/>
    <cellStyle name="Followed Hyperlink" xfId="3183" builtinId="9" hidden="1"/>
    <cellStyle name="Followed Hyperlink" xfId="3151" builtinId="9" hidden="1"/>
    <cellStyle name="Followed Hyperlink" xfId="3180" builtinId="9" hidden="1"/>
    <cellStyle name="Followed Hyperlink" xfId="3179" builtinId="9" hidden="1"/>
    <cellStyle name="Followed Hyperlink" xfId="3177" builtinId="9" hidden="1"/>
    <cellStyle name="Followed Hyperlink" xfId="3185" builtinId="9" hidden="1"/>
    <cellStyle name="Followed Hyperlink" xfId="3187" builtinId="9" hidden="1"/>
    <cellStyle name="Followed Hyperlink" xfId="3189" builtinId="9" hidden="1"/>
    <cellStyle name="Followed Hyperlink" xfId="3191" builtinId="9" hidden="1"/>
    <cellStyle name="Followed Hyperlink" xfId="3193" builtinId="9" hidden="1"/>
    <cellStyle name="Followed Hyperlink" xfId="3195" builtinId="9" hidden="1"/>
    <cellStyle name="Followed Hyperlink" xfId="3197" builtinId="9" hidden="1"/>
    <cellStyle name="Followed Hyperlink" xfId="3199" builtinId="9" hidden="1"/>
    <cellStyle name="Followed Hyperlink" xfId="3201" builtinId="9" hidden="1"/>
    <cellStyle name="Followed Hyperlink" xfId="3203" builtinId="9" hidden="1"/>
    <cellStyle name="Followed Hyperlink" xfId="3205" builtinId="9" hidden="1"/>
    <cellStyle name="Followed Hyperlink" xfId="3207" builtinId="9" hidden="1"/>
    <cellStyle name="Followed Hyperlink" xfId="3209" builtinId="9" hidden="1"/>
    <cellStyle name="Followed Hyperlink" xfId="3212" builtinId="9" hidden="1"/>
    <cellStyle name="Followed Hyperlink" xfId="3214" builtinId="9" hidden="1"/>
    <cellStyle name="Followed Hyperlink" xfId="3216" builtinId="9" hidden="1"/>
    <cellStyle name="Followed Hyperlink" xfId="2653" builtinId="9" hidden="1"/>
    <cellStyle name="Followed Hyperlink" xfId="2799" builtinId="9" hidden="1"/>
    <cellStyle name="Followed Hyperlink" xfId="2806" builtinId="9" hidden="1"/>
    <cellStyle name="Followed Hyperlink" xfId="2958" builtinId="9" hidden="1"/>
    <cellStyle name="Followed Hyperlink" xfId="2651" builtinId="9" hidden="1"/>
    <cellStyle name="Followed Hyperlink" xfId="3217" builtinId="9" hidden="1"/>
    <cellStyle name="Followed Hyperlink" xfId="3219" builtinId="9" hidden="1"/>
    <cellStyle name="Followed Hyperlink" xfId="3221" builtinId="9" hidden="1"/>
    <cellStyle name="Followed Hyperlink" xfId="3223" builtinId="9" hidden="1"/>
    <cellStyle name="Followed Hyperlink" xfId="3225" builtinId="9" hidden="1"/>
    <cellStyle name="Followed Hyperlink" xfId="3227" builtinId="9" hidden="1"/>
    <cellStyle name="Followed Hyperlink" xfId="3229" builtinId="9" hidden="1"/>
    <cellStyle name="Followed Hyperlink" xfId="3231" builtinId="9" hidden="1"/>
    <cellStyle name="Followed Hyperlink" xfId="3233" builtinId="9" hidden="1"/>
    <cellStyle name="Followed Hyperlink" xfId="3235" builtinId="9" hidden="1"/>
    <cellStyle name="Followed Hyperlink" xfId="3237" builtinId="9" hidden="1"/>
    <cellStyle name="Followed Hyperlink" xfId="3239" builtinId="9" hidden="1"/>
    <cellStyle name="Followed Hyperlink" xfId="3241" builtinId="9" hidden="1"/>
    <cellStyle name="Followed Hyperlink" xfId="3246" builtinId="9" hidden="1"/>
    <cellStyle name="Followed Hyperlink" xfId="3252" builtinId="9" hidden="1"/>
    <cellStyle name="Followed Hyperlink" xfId="3254" builtinId="9" hidden="1"/>
    <cellStyle name="Followed Hyperlink" xfId="3256" builtinId="9" hidden="1"/>
    <cellStyle name="Followed Hyperlink" xfId="3258" builtinId="9" hidden="1"/>
    <cellStyle name="Followed Hyperlink" xfId="3260" builtinId="9" hidden="1"/>
    <cellStyle name="Followed Hyperlink" xfId="3262" builtinId="9" hidden="1"/>
    <cellStyle name="Followed Hyperlink" xfId="3264" builtinId="9" hidden="1"/>
    <cellStyle name="Followed Hyperlink" xfId="3266" builtinId="9" hidden="1"/>
    <cellStyle name="Followed Hyperlink" xfId="3268" builtinId="9" hidden="1"/>
    <cellStyle name="Followed Hyperlink" xfId="3270" builtinId="9" hidden="1"/>
    <cellStyle name="Followed Hyperlink" xfId="3272" builtinId="9" hidden="1"/>
    <cellStyle name="Followed Hyperlink" xfId="3274" builtinId="9" hidden="1"/>
    <cellStyle name="Followed Hyperlink" xfId="3276" builtinId="9" hidden="1"/>
    <cellStyle name="Followed Hyperlink" xfId="3278" builtinId="9" hidden="1"/>
    <cellStyle name="Followed Hyperlink" xfId="3280" builtinId="9" hidden="1"/>
    <cellStyle name="Followed Hyperlink" xfId="3282" builtinId="9" hidden="1"/>
    <cellStyle name="Followed Hyperlink" xfId="3284" builtinId="9" hidden="1"/>
    <cellStyle name="Followed Hyperlink" xfId="3285" builtinId="9" hidden="1"/>
    <cellStyle name="Followed Hyperlink" xfId="3294" builtinId="9" hidden="1"/>
    <cellStyle name="Followed Hyperlink" xfId="3292" builtinId="9" hidden="1"/>
    <cellStyle name="Followed Hyperlink" xfId="3291" builtinId="9" hidden="1"/>
    <cellStyle name="Followed Hyperlink" xfId="3286" builtinId="9" hidden="1"/>
    <cellStyle name="Followed Hyperlink" xfId="3288" builtinId="9" hidden="1"/>
    <cellStyle name="Followed Hyperlink" xfId="3249" builtinId="9" hidden="1"/>
    <cellStyle name="Followed Hyperlink" xfId="3300" builtinId="9" hidden="1"/>
    <cellStyle name="Followed Hyperlink" xfId="3302" builtinId="9" hidden="1"/>
    <cellStyle name="Followed Hyperlink" xfId="3304" builtinId="9" hidden="1"/>
    <cellStyle name="Followed Hyperlink" xfId="3306" builtinId="9" hidden="1"/>
    <cellStyle name="Followed Hyperlink" xfId="3308" builtinId="9" hidden="1"/>
    <cellStyle name="Followed Hyperlink" xfId="3310" builtinId="9" hidden="1"/>
    <cellStyle name="Followed Hyperlink" xfId="3312" builtinId="9" hidden="1"/>
    <cellStyle name="Followed Hyperlink" xfId="3314" builtinId="9" hidden="1"/>
    <cellStyle name="Followed Hyperlink" xfId="3316" builtinId="9" hidden="1"/>
    <cellStyle name="Followed Hyperlink" xfId="3318" builtinId="9" hidden="1"/>
    <cellStyle name="Followed Hyperlink" xfId="3320" builtinId="9" hidden="1"/>
    <cellStyle name="Followed Hyperlink" xfId="3328" builtinId="9" hidden="1"/>
    <cellStyle name="Followed Hyperlink" xfId="3296" builtinId="9" hidden="1"/>
    <cellStyle name="Followed Hyperlink" xfId="3325" builtinId="9" hidden="1"/>
    <cellStyle name="Followed Hyperlink" xfId="3324" builtinId="9" hidden="1"/>
    <cellStyle name="Followed Hyperlink" xfId="3322" builtinId="9" hidden="1"/>
    <cellStyle name="Followed Hyperlink" xfId="3330" builtinId="9" hidden="1"/>
    <cellStyle name="Followed Hyperlink" xfId="3332" builtinId="9" hidden="1"/>
    <cellStyle name="Followed Hyperlink" xfId="3334" builtinId="9" hidden="1"/>
    <cellStyle name="Followed Hyperlink" xfId="3336" builtinId="9" hidden="1"/>
    <cellStyle name="Followed Hyperlink" xfId="3338" builtinId="9" hidden="1"/>
    <cellStyle name="Followed Hyperlink" xfId="3340" builtinId="9" hidden="1"/>
    <cellStyle name="Followed Hyperlink" xfId="3342" builtinId="9" hidden="1"/>
    <cellStyle name="Followed Hyperlink" xfId="3344" builtinId="9" hidden="1"/>
    <cellStyle name="Followed Hyperlink" xfId="3346" builtinId="9" hidden="1"/>
    <cellStyle name="Followed Hyperlink" xfId="3348" builtinId="9" hidden="1"/>
    <cellStyle name="Followed Hyperlink" xfId="3350" builtinId="9" hidden="1"/>
    <cellStyle name="Followed Hyperlink" xfId="3352" builtinId="9" hidden="1"/>
    <cellStyle name="Followed Hyperlink" xfId="3354" builtinId="9" hidden="1"/>
    <cellStyle name="Followed Hyperlink" xfId="3357" builtinId="9" hidden="1"/>
    <cellStyle name="Followed Hyperlink" xfId="3359" builtinId="9" hidden="1"/>
    <cellStyle name="Followed Hyperlink" xfId="3361" builtinId="9" hidden="1"/>
    <cellStyle name="Followed Hyperlink" xfId="3243" builtinId="9" hidden="1"/>
    <cellStyle name="Followed Hyperlink" xfId="3245" builtinId="9" hidden="1"/>
    <cellStyle name="Followed Hyperlink" xfId="3244" builtinId="9" hidden="1"/>
    <cellStyle name="Followed Hyperlink" xfId="3355" builtinId="9" hidden="1"/>
    <cellStyle name="Followed Hyperlink" xfId="3363" builtinId="9" hidden="1"/>
    <cellStyle name="Followed Hyperlink" xfId="3365" builtinId="9" hidden="1"/>
    <cellStyle name="Followed Hyperlink" xfId="3367" builtinId="9" hidden="1"/>
    <cellStyle name="Followed Hyperlink" xfId="3369" builtinId="9" hidden="1"/>
    <cellStyle name="Followed Hyperlink" xfId="3371" builtinId="9" hidden="1"/>
    <cellStyle name="Followed Hyperlink" xfId="3373" builtinId="9" hidden="1"/>
    <cellStyle name="Followed Hyperlink" xfId="3375" builtinId="9" hidden="1"/>
    <cellStyle name="Followed Hyperlink" xfId="3377" builtinId="9" hidden="1"/>
    <cellStyle name="Followed Hyperlink" xfId="3379" builtinId="9" hidden="1"/>
    <cellStyle name="Followed Hyperlink" xfId="3381" builtinId="9" hidden="1"/>
    <cellStyle name="Followed Hyperlink" xfId="3383" builtinId="9" hidden="1"/>
    <cellStyle name="Followed Hyperlink" xfId="3385" builtinId="9" hidden="1"/>
    <cellStyle name="Followed Hyperlink" xfId="3387" builtinId="9" hidden="1"/>
    <cellStyle name="Followed Hyperlink" xfId="3389" builtinId="9" hidden="1"/>
    <cellStyle name="Followed Hyperlink" xfId="3393" builtinId="9" hidden="1"/>
    <cellStyle name="Followed Hyperlink" xfId="3399" builtinId="9" hidden="1"/>
    <cellStyle name="Followed Hyperlink" xfId="3401" builtinId="9" hidden="1"/>
    <cellStyle name="Followed Hyperlink" xfId="3403" builtinId="9" hidden="1"/>
    <cellStyle name="Followed Hyperlink" xfId="3405" builtinId="9" hidden="1"/>
    <cellStyle name="Followed Hyperlink" xfId="3407" builtinId="9" hidden="1"/>
    <cellStyle name="Followed Hyperlink" xfId="3409" builtinId="9" hidden="1"/>
    <cellStyle name="Followed Hyperlink" xfId="3411" builtinId="9" hidden="1"/>
    <cellStyle name="Followed Hyperlink" xfId="3413" builtinId="9" hidden="1"/>
    <cellStyle name="Followed Hyperlink" xfId="3415" builtinId="9" hidden="1"/>
    <cellStyle name="Followed Hyperlink" xfId="3417" builtinId="9" hidden="1"/>
    <cellStyle name="Followed Hyperlink" xfId="3419" builtinId="9" hidden="1"/>
    <cellStyle name="Followed Hyperlink" xfId="3421" builtinId="9" hidden="1"/>
    <cellStyle name="Followed Hyperlink" xfId="3423" builtinId="9" hidden="1"/>
    <cellStyle name="Followed Hyperlink" xfId="3425" builtinId="9" hidden="1"/>
    <cellStyle name="Followed Hyperlink" xfId="3427" builtinId="9" hidden="1"/>
    <cellStyle name="Followed Hyperlink" xfId="3429" builtinId="9" hidden="1"/>
    <cellStyle name="Followed Hyperlink" xfId="3431" builtinId="9" hidden="1"/>
    <cellStyle name="Followed Hyperlink" xfId="3432" builtinId="9" hidden="1"/>
    <cellStyle name="Followed Hyperlink" xfId="3441" builtinId="9" hidden="1"/>
    <cellStyle name="Followed Hyperlink" xfId="3439" builtinId="9" hidden="1"/>
    <cellStyle name="Followed Hyperlink" xfId="3438" builtinId="9" hidden="1"/>
    <cellStyle name="Followed Hyperlink" xfId="3433" builtinId="9" hidden="1"/>
    <cellStyle name="Followed Hyperlink" xfId="3435" builtinId="9" hidden="1"/>
    <cellStyle name="Followed Hyperlink" xfId="3396" builtinId="9" hidden="1"/>
    <cellStyle name="Followed Hyperlink" xfId="3447" builtinId="9" hidden="1"/>
    <cellStyle name="Followed Hyperlink" xfId="3449" builtinId="9" hidden="1"/>
    <cellStyle name="Followed Hyperlink" xfId="3451" builtinId="9" hidden="1"/>
    <cellStyle name="Followed Hyperlink" xfId="3453" builtinId="9" hidden="1"/>
    <cellStyle name="Followed Hyperlink" xfId="3455" builtinId="9" hidden="1"/>
    <cellStyle name="Followed Hyperlink" xfId="3457" builtinId="9" hidden="1"/>
    <cellStyle name="Followed Hyperlink" xfId="3459" builtinId="9" hidden="1"/>
    <cellStyle name="Followed Hyperlink" xfId="3461" builtinId="9" hidden="1"/>
    <cellStyle name="Followed Hyperlink" xfId="3463" builtinId="9" hidden="1"/>
    <cellStyle name="Followed Hyperlink" xfId="3465" builtinId="9" hidden="1"/>
    <cellStyle name="Followed Hyperlink" xfId="3467" builtinId="9" hidden="1"/>
    <cellStyle name="Followed Hyperlink" xfId="3475" builtinId="9" hidden="1"/>
    <cellStyle name="Followed Hyperlink" xfId="3443" builtinId="9" hidden="1"/>
    <cellStyle name="Followed Hyperlink" xfId="3472" builtinId="9" hidden="1"/>
    <cellStyle name="Followed Hyperlink" xfId="3471" builtinId="9" hidden="1"/>
    <cellStyle name="Followed Hyperlink" xfId="3469" builtinId="9" hidden="1"/>
    <cellStyle name="Followed Hyperlink" xfId="3477" builtinId="9" hidden="1"/>
    <cellStyle name="Followed Hyperlink" xfId="3479" builtinId="9" hidden="1"/>
    <cellStyle name="Followed Hyperlink" xfId="3481" builtinId="9" hidden="1"/>
    <cellStyle name="Followed Hyperlink" xfId="3483" builtinId="9" hidden="1"/>
    <cellStyle name="Followed Hyperlink" xfId="3485" builtinId="9" hidden="1"/>
    <cellStyle name="Followed Hyperlink" xfId="3487" builtinId="9" hidden="1"/>
    <cellStyle name="Followed Hyperlink" xfId="3489" builtinId="9" hidden="1"/>
    <cellStyle name="Followed Hyperlink" xfId="3491" builtinId="9" hidden="1"/>
    <cellStyle name="Followed Hyperlink" xfId="3493" builtinId="9" hidden="1"/>
    <cellStyle name="Followed Hyperlink" xfId="3495" builtinId="9" hidden="1"/>
    <cellStyle name="Followed Hyperlink" xfId="3497" builtinId="9" hidden="1"/>
    <cellStyle name="Followed Hyperlink" xfId="3499" builtinId="9" hidden="1"/>
    <cellStyle name="Followed Hyperlink" xfId="3501" builtinId="9" hidden="1"/>
    <cellStyle name="Followed Hyperlink" xfId="3504" builtinId="9" hidden="1"/>
    <cellStyle name="Followed Hyperlink" xfId="3506" builtinId="9" hidden="1"/>
    <cellStyle name="Followed Hyperlink" xfId="3508" builtinId="9" hidden="1"/>
    <cellStyle name="Followed Hyperlink" xfId="3248" builtinId="9" hidden="1"/>
    <cellStyle name="Followed Hyperlink" xfId="2807" builtinId="9" hidden="1"/>
    <cellStyle name="Followed Hyperlink" xfId="3242" builtinId="9" hidden="1"/>
    <cellStyle name="Followed Hyperlink" xfId="2957" builtinId="9" hidden="1"/>
    <cellStyle name="Followed Hyperlink" xfId="2955" builtinId="9" hidden="1"/>
    <cellStyle name="Followed Hyperlink" xfId="3509" builtinId="9" hidden="1"/>
    <cellStyle name="Followed Hyperlink" xfId="3511" builtinId="9" hidden="1"/>
    <cellStyle name="Followed Hyperlink" xfId="3513" builtinId="9" hidden="1"/>
    <cellStyle name="Followed Hyperlink" xfId="3515" builtinId="9" hidden="1"/>
    <cellStyle name="Followed Hyperlink" xfId="3517" builtinId="9" hidden="1"/>
    <cellStyle name="Followed Hyperlink" xfId="3519" builtinId="9" hidden="1"/>
    <cellStyle name="Followed Hyperlink" xfId="3521" builtinId="9" hidden="1"/>
    <cellStyle name="Followed Hyperlink" xfId="3523" builtinId="9" hidden="1"/>
    <cellStyle name="Followed Hyperlink" xfId="3525" builtinId="9" hidden="1"/>
    <cellStyle name="Followed Hyperlink" xfId="3527" builtinId="9" hidden="1"/>
    <cellStyle name="Followed Hyperlink" xfId="3529" builtinId="9" hidden="1"/>
    <cellStyle name="Followed Hyperlink" xfId="3531" builtinId="9" hidden="1"/>
    <cellStyle name="Followed Hyperlink" xfId="3533" builtinId="9" hidden="1"/>
    <cellStyle name="Followed Hyperlink" xfId="3534" builtinId="9" hidden="1"/>
    <cellStyle name="Followed Hyperlink" xfId="3539" builtinId="9" hidden="1"/>
    <cellStyle name="Followed Hyperlink" xfId="3541" builtinId="9" hidden="1"/>
    <cellStyle name="Followed Hyperlink" xfId="3543" builtinId="9" hidden="1"/>
    <cellStyle name="Followed Hyperlink" xfId="3545" builtinId="9" hidden="1"/>
    <cellStyle name="Followed Hyperlink" xfId="3547" builtinId="9" hidden="1"/>
    <cellStyle name="Followed Hyperlink" xfId="3549" builtinId="9" hidden="1"/>
    <cellStyle name="Followed Hyperlink" xfId="3551" builtinId="9" hidden="1"/>
    <cellStyle name="Followed Hyperlink" xfId="3553" builtinId="9" hidden="1"/>
    <cellStyle name="Followed Hyperlink" xfId="3555" builtinId="9" hidden="1"/>
    <cellStyle name="Followed Hyperlink" xfId="3557" builtinId="9" hidden="1"/>
    <cellStyle name="Followed Hyperlink" xfId="3559" builtinId="9" hidden="1"/>
    <cellStyle name="Followed Hyperlink" xfId="3561" builtinId="9" hidden="1"/>
    <cellStyle name="Followed Hyperlink" xfId="3563" builtinId="9" hidden="1"/>
    <cellStyle name="Followed Hyperlink" xfId="3565" builtinId="9" hidden="1"/>
    <cellStyle name="Followed Hyperlink" xfId="3567" builtinId="9" hidden="1"/>
    <cellStyle name="Followed Hyperlink" xfId="3569" builtinId="9" hidden="1"/>
    <cellStyle name="Followed Hyperlink" xfId="3571" builtinId="9" hidden="1"/>
    <cellStyle name="Followed Hyperlink" xfId="3572" builtinId="9" hidden="1"/>
    <cellStyle name="Followed Hyperlink" xfId="3581" builtinId="9" hidden="1"/>
    <cellStyle name="Followed Hyperlink" xfId="3579" builtinId="9" hidden="1"/>
    <cellStyle name="Followed Hyperlink" xfId="3578" builtinId="9" hidden="1"/>
    <cellStyle name="Followed Hyperlink" xfId="3573" builtinId="9" hidden="1"/>
    <cellStyle name="Followed Hyperlink" xfId="3575" builtinId="9" hidden="1"/>
    <cellStyle name="Followed Hyperlink" xfId="3536" builtinId="9" hidden="1"/>
    <cellStyle name="Followed Hyperlink" xfId="3587" builtinId="9" hidden="1"/>
    <cellStyle name="Followed Hyperlink" xfId="3589" builtinId="9" hidden="1"/>
    <cellStyle name="Followed Hyperlink" xfId="3591" builtinId="9" hidden="1"/>
    <cellStyle name="Followed Hyperlink" xfId="3593" builtinId="9" hidden="1"/>
    <cellStyle name="Followed Hyperlink" xfId="3595" builtinId="9" hidden="1"/>
    <cellStyle name="Followed Hyperlink" xfId="3597" builtinId="9" hidden="1"/>
    <cellStyle name="Followed Hyperlink" xfId="3599" builtinId="9" hidden="1"/>
    <cellStyle name="Followed Hyperlink" xfId="3601" builtinId="9" hidden="1"/>
    <cellStyle name="Followed Hyperlink" xfId="3603" builtinId="9" hidden="1"/>
    <cellStyle name="Followed Hyperlink" xfId="3605" builtinId="9" hidden="1"/>
    <cellStyle name="Followed Hyperlink" xfId="3607" builtinId="9" hidden="1"/>
    <cellStyle name="Followed Hyperlink" xfId="3615" builtinId="9" hidden="1"/>
    <cellStyle name="Followed Hyperlink" xfId="3583" builtinId="9" hidden="1"/>
    <cellStyle name="Followed Hyperlink" xfId="3612" builtinId="9" hidden="1"/>
    <cellStyle name="Followed Hyperlink" xfId="3611" builtinId="9" hidden="1"/>
    <cellStyle name="Followed Hyperlink" xfId="3609" builtinId="9" hidden="1"/>
    <cellStyle name="Followed Hyperlink" xfId="3617" builtinId="9" hidden="1"/>
    <cellStyle name="Followed Hyperlink" xfId="3619" builtinId="9" hidden="1"/>
    <cellStyle name="Followed Hyperlink" xfId="3621" builtinId="9" hidden="1"/>
    <cellStyle name="Followed Hyperlink" xfId="3623" builtinId="9" hidden="1"/>
    <cellStyle name="Followed Hyperlink" xfId="3625" builtinId="9" hidden="1"/>
    <cellStyle name="Followed Hyperlink" xfId="3627" builtinId="9" hidden="1"/>
    <cellStyle name="Followed Hyperlink" xfId="3629" builtinId="9" hidden="1"/>
    <cellStyle name="Followed Hyperlink" xfId="3631" builtinId="9" hidden="1"/>
    <cellStyle name="Followed Hyperlink" xfId="3633" builtinId="9" hidden="1"/>
    <cellStyle name="Followed Hyperlink" xfId="3635" builtinId="9" hidden="1"/>
    <cellStyle name="Followed Hyperlink" xfId="3637" builtinId="9" hidden="1"/>
    <cellStyle name="Followed Hyperlink" xfId="3639" builtinId="9" hidden="1"/>
    <cellStyle name="Followed Hyperlink" xfId="3641" builtinId="9" hidden="1"/>
    <cellStyle name="Followed Hyperlink" xfId="3643" builtinId="9" hidden="1"/>
    <cellStyle name="Followed Hyperlink" xfId="3645" builtinId="9" hidden="1"/>
    <cellStyle name="Followed Hyperlink" xfId="3647" builtinId="9" hidden="1"/>
    <cellStyle name="Followed Hyperlink" xfId="2488" builtinId="9" hidden="1"/>
    <cellStyle name="Followed Hyperlink" xfId="2437" builtinId="9" hidden="1"/>
    <cellStyle name="Followed Hyperlink" xfId="2443" builtinId="9" hidden="1"/>
    <cellStyle name="Followed Hyperlink" xfId="2442" builtinId="9" hidden="1"/>
    <cellStyle name="Followed Hyperlink" xfId="2606" builtinId="9" hidden="1"/>
    <cellStyle name="Followed Hyperlink" xfId="2482" builtinId="9" hidden="1"/>
    <cellStyle name="Followed Hyperlink" xfId="2484" builtinId="9" hidden="1"/>
    <cellStyle name="Followed Hyperlink" xfId="2483" builtinId="9" hidden="1"/>
    <cellStyle name="Followed Hyperlink" xfId="3648" builtinId="9" hidden="1"/>
    <cellStyle name="Followed Hyperlink" xfId="3650" builtinId="9" hidden="1"/>
    <cellStyle name="Followed Hyperlink" xfId="3652" builtinId="9" hidden="1"/>
    <cellStyle name="Followed Hyperlink" xfId="3654" builtinId="9" hidden="1"/>
    <cellStyle name="Followed Hyperlink" xfId="3656" builtinId="9" hidden="1"/>
    <cellStyle name="Followed Hyperlink" xfId="3658" builtinId="9" hidden="1"/>
    <cellStyle name="Followed Hyperlink" xfId="3660" builtinId="9" hidden="1"/>
    <cellStyle name="Followed Hyperlink" xfId="3662" builtinId="9" hidden="1"/>
    <cellStyle name="Followed Hyperlink" xfId="3664" builtinId="9" hidden="1"/>
    <cellStyle name="Followed Hyperlink" xfId="3666" builtinId="9" hidden="1"/>
    <cellStyle name="Followed Hyperlink" xfId="3667" builtinId="9" hidden="1"/>
    <cellStyle name="Followed Hyperlink" xfId="3672" builtinId="9" hidden="1"/>
    <cellStyle name="Followed Hyperlink" xfId="3674" builtinId="9" hidden="1"/>
    <cellStyle name="Followed Hyperlink" xfId="3676" builtinId="9" hidden="1"/>
    <cellStyle name="Followed Hyperlink" xfId="3678" builtinId="9" hidden="1"/>
    <cellStyle name="Followed Hyperlink" xfId="3680" builtinId="9" hidden="1"/>
    <cellStyle name="Followed Hyperlink" xfId="3682" builtinId="9" hidden="1"/>
    <cellStyle name="Followed Hyperlink" xfId="3684" builtinId="9" hidden="1"/>
    <cellStyle name="Followed Hyperlink" xfId="3686" builtinId="9" hidden="1"/>
    <cellStyle name="Followed Hyperlink" xfId="3688" builtinId="9" hidden="1"/>
    <cellStyle name="Followed Hyperlink" xfId="3690" builtinId="9" hidden="1"/>
    <cellStyle name="Followed Hyperlink" xfId="3692" builtinId="9" hidden="1"/>
    <cellStyle name="Followed Hyperlink" xfId="3694" builtinId="9" hidden="1"/>
    <cellStyle name="Followed Hyperlink" xfId="3696" builtinId="9" hidden="1"/>
    <cellStyle name="Followed Hyperlink" xfId="3698" builtinId="9" hidden="1"/>
    <cellStyle name="Followed Hyperlink" xfId="3700" builtinId="9" hidden="1"/>
    <cellStyle name="Followed Hyperlink" xfId="3702" builtinId="9" hidden="1"/>
    <cellStyle name="Followed Hyperlink" xfId="3704" builtinId="9" hidden="1"/>
    <cellStyle name="Followed Hyperlink" xfId="3705" builtinId="9" hidden="1"/>
    <cellStyle name="Followed Hyperlink" xfId="3714" builtinId="9" hidden="1"/>
    <cellStyle name="Followed Hyperlink" xfId="3712" builtinId="9" hidden="1"/>
    <cellStyle name="Followed Hyperlink" xfId="3711" builtinId="9" hidden="1"/>
    <cellStyle name="Followed Hyperlink" xfId="3706" builtinId="9" hidden="1"/>
    <cellStyle name="Followed Hyperlink" xfId="3708" builtinId="9" hidden="1"/>
    <cellStyle name="Followed Hyperlink" xfId="3669" builtinId="9" hidden="1"/>
    <cellStyle name="Followed Hyperlink" xfId="3720" builtinId="9" hidden="1"/>
    <cellStyle name="Followed Hyperlink" xfId="3722" builtinId="9" hidden="1"/>
    <cellStyle name="Followed Hyperlink" xfId="3724" builtinId="9" hidden="1"/>
    <cellStyle name="Followed Hyperlink" xfId="3726" builtinId="9" hidden="1"/>
    <cellStyle name="Followed Hyperlink" xfId="3728" builtinId="9" hidden="1"/>
    <cellStyle name="Followed Hyperlink" xfId="3730" builtinId="9" hidden="1"/>
    <cellStyle name="Followed Hyperlink" xfId="3732" builtinId="9" hidden="1"/>
    <cellStyle name="Followed Hyperlink" xfId="3734" builtinId="9" hidden="1"/>
    <cellStyle name="Followed Hyperlink" xfId="3736" builtinId="9" hidden="1"/>
    <cellStyle name="Followed Hyperlink" xfId="3738" builtinId="9" hidden="1"/>
    <cellStyle name="Followed Hyperlink" xfId="3740" builtinId="9" hidden="1"/>
    <cellStyle name="Followed Hyperlink" xfId="3748" builtinId="9" hidden="1"/>
    <cellStyle name="Followed Hyperlink" xfId="3716" builtinId="9" hidden="1"/>
    <cellStyle name="Followed Hyperlink" xfId="3745" builtinId="9" hidden="1"/>
    <cellStyle name="Followed Hyperlink" xfId="3744" builtinId="9" hidden="1"/>
    <cellStyle name="Followed Hyperlink" xfId="3742" builtinId="9" hidden="1"/>
    <cellStyle name="Followed Hyperlink" xfId="3750" builtinId="9" hidden="1"/>
    <cellStyle name="Followed Hyperlink" xfId="3752" builtinId="9" hidden="1"/>
    <cellStyle name="Followed Hyperlink" xfId="3754" builtinId="9" hidden="1"/>
    <cellStyle name="Followed Hyperlink" xfId="3756" builtinId="9" hidden="1"/>
    <cellStyle name="Followed Hyperlink" xfId="3758" builtinId="9" hidden="1"/>
    <cellStyle name="Followed Hyperlink" xfId="3760" builtinId="9" hidden="1"/>
    <cellStyle name="Followed Hyperlink" xfId="3762" builtinId="9" hidden="1"/>
    <cellStyle name="Followed Hyperlink" xfId="3764" builtinId="9" hidden="1"/>
    <cellStyle name="Followed Hyperlink" xfId="3766" builtinId="9" hidden="1"/>
    <cellStyle name="Followed Hyperlink" xfId="3768" builtinId="9" hidden="1"/>
    <cellStyle name="Followed Hyperlink" xfId="3770" builtinId="9" hidden="1"/>
    <cellStyle name="Followed Hyperlink" xfId="3772" builtinId="9" hidden="1"/>
    <cellStyle name="Followed Hyperlink" xfId="3774" builtinId="9" hidden="1"/>
    <cellStyle name="Followed Hyperlink" xfId="3786" builtinId="9" hidden="1"/>
    <cellStyle name="Followed Hyperlink" xfId="3788" builtinId="9" hidden="1"/>
    <cellStyle name="Followed Hyperlink" xfId="3790" builtinId="9" hidden="1"/>
    <cellStyle name="Followed Hyperlink" xfId="3792" builtinId="9" hidden="1"/>
    <cellStyle name="Followed Hyperlink" xfId="3794" builtinId="9" hidden="1"/>
    <cellStyle name="Followed Hyperlink" xfId="3796" builtinId="9" hidden="1"/>
    <cellStyle name="Followed Hyperlink" xfId="3798" builtinId="9" hidden="1"/>
    <cellStyle name="Followed Hyperlink" xfId="3800" builtinId="9" hidden="1"/>
    <cellStyle name="Followed Hyperlink" xfId="3802" builtinId="9" hidden="1"/>
    <cellStyle name="Followed Hyperlink" xfId="3804" builtinId="9" hidden="1"/>
    <cellStyle name="Followed Hyperlink" xfId="3806" builtinId="9" hidden="1"/>
    <cellStyle name="Followed Hyperlink" xfId="3808" builtinId="9" hidden="1"/>
    <cellStyle name="Followed Hyperlink" xfId="3810" builtinId="9" hidden="1"/>
    <cellStyle name="Followed Hyperlink" xfId="3812" builtinId="9" hidden="1"/>
    <cellStyle name="Followed Hyperlink" xfId="3814" builtinId="9" hidden="1"/>
    <cellStyle name="Followed Hyperlink" xfId="3816" builtinId="9" hidden="1"/>
    <cellStyle name="Followed Hyperlink" xfId="3818" builtinId="9" hidden="1"/>
    <cellStyle name="Followed Hyperlink" xfId="3820" builtinId="9" hidden="1"/>
    <cellStyle name="Followed Hyperlink" xfId="3825" builtinId="9" hidden="1"/>
    <cellStyle name="Followed Hyperlink" xfId="3834" builtinId="9" hidden="1"/>
    <cellStyle name="Followed Hyperlink" xfId="3836" builtinId="9" hidden="1"/>
    <cellStyle name="Followed Hyperlink" xfId="3838" builtinId="9" hidden="1"/>
    <cellStyle name="Followed Hyperlink" xfId="3840" builtinId="9" hidden="1"/>
    <cellStyle name="Followed Hyperlink" xfId="3842" builtinId="9" hidden="1"/>
    <cellStyle name="Followed Hyperlink" xfId="3844" builtinId="9" hidden="1"/>
    <cellStyle name="Followed Hyperlink" xfId="3846" builtinId="9" hidden="1"/>
    <cellStyle name="Followed Hyperlink" xfId="3848" builtinId="9" hidden="1"/>
    <cellStyle name="Followed Hyperlink" xfId="3850" builtinId="9" hidden="1"/>
    <cellStyle name="Followed Hyperlink" xfId="3852" builtinId="9" hidden="1"/>
    <cellStyle name="Followed Hyperlink" xfId="3854" builtinId="9" hidden="1"/>
    <cellStyle name="Followed Hyperlink" xfId="3856" builtinId="9" hidden="1"/>
    <cellStyle name="Followed Hyperlink" xfId="3858" builtinId="9" hidden="1"/>
    <cellStyle name="Followed Hyperlink" xfId="3860" builtinId="9" hidden="1"/>
    <cellStyle name="Followed Hyperlink" xfId="3862" builtinId="9" hidden="1"/>
    <cellStyle name="Followed Hyperlink" xfId="3864" builtinId="9" hidden="1"/>
    <cellStyle name="Followed Hyperlink" xfId="3866" builtinId="9" hidden="1"/>
    <cellStyle name="Followed Hyperlink" xfId="3867" builtinId="9" hidden="1"/>
    <cellStyle name="Followed Hyperlink" xfId="3876" builtinId="9" hidden="1"/>
    <cellStyle name="Followed Hyperlink" xfId="3874" builtinId="9" hidden="1"/>
    <cellStyle name="Followed Hyperlink" xfId="3873" builtinId="9" hidden="1"/>
    <cellStyle name="Followed Hyperlink" xfId="3868" builtinId="9" hidden="1"/>
    <cellStyle name="Followed Hyperlink" xfId="3870" builtinId="9" hidden="1"/>
    <cellStyle name="Followed Hyperlink" xfId="3829" builtinId="9" hidden="1"/>
    <cellStyle name="Followed Hyperlink" xfId="3882" builtinId="9" hidden="1"/>
    <cellStyle name="Followed Hyperlink" xfId="3884" builtinId="9" hidden="1"/>
    <cellStyle name="Followed Hyperlink" xfId="3886" builtinId="9" hidden="1"/>
    <cellStyle name="Followed Hyperlink" xfId="3888" builtinId="9" hidden="1"/>
    <cellStyle name="Followed Hyperlink" xfId="3890" builtinId="9" hidden="1"/>
    <cellStyle name="Followed Hyperlink" xfId="3892" builtinId="9" hidden="1"/>
    <cellStyle name="Followed Hyperlink" xfId="3894" builtinId="9" hidden="1"/>
    <cellStyle name="Followed Hyperlink" xfId="3896" builtinId="9" hidden="1"/>
    <cellStyle name="Followed Hyperlink" xfId="3898" builtinId="9" hidden="1"/>
    <cellStyle name="Followed Hyperlink" xfId="3900" builtinId="9" hidden="1"/>
    <cellStyle name="Followed Hyperlink" xfId="3902" builtinId="9" hidden="1"/>
    <cellStyle name="Followed Hyperlink" xfId="3910" builtinId="9" hidden="1"/>
    <cellStyle name="Followed Hyperlink" xfId="3878" builtinId="9" hidden="1"/>
    <cellStyle name="Followed Hyperlink" xfId="3907" builtinId="9" hidden="1"/>
    <cellStyle name="Followed Hyperlink" xfId="3906" builtinId="9" hidden="1"/>
    <cellStyle name="Followed Hyperlink" xfId="3904" builtinId="9" hidden="1"/>
    <cellStyle name="Followed Hyperlink" xfId="3912" builtinId="9" hidden="1"/>
    <cellStyle name="Followed Hyperlink" xfId="3914" builtinId="9" hidden="1"/>
    <cellStyle name="Followed Hyperlink" xfId="3916" builtinId="9" hidden="1"/>
    <cellStyle name="Followed Hyperlink" xfId="3918" builtinId="9" hidden="1"/>
    <cellStyle name="Followed Hyperlink" xfId="3920" builtinId="9" hidden="1"/>
    <cellStyle name="Followed Hyperlink" xfId="3922" builtinId="9" hidden="1"/>
    <cellStyle name="Followed Hyperlink" xfId="3924" builtinId="9" hidden="1"/>
    <cellStyle name="Followed Hyperlink" xfId="3926" builtinId="9" hidden="1"/>
    <cellStyle name="Followed Hyperlink" xfId="3928" builtinId="9" hidden="1"/>
    <cellStyle name="Followed Hyperlink" xfId="3930" builtinId="9" hidden="1"/>
    <cellStyle name="Followed Hyperlink" xfId="3932" builtinId="9" hidden="1"/>
    <cellStyle name="Followed Hyperlink" xfId="3934" builtinId="9" hidden="1"/>
    <cellStyle name="Followed Hyperlink" xfId="3936" builtinId="9" hidden="1"/>
    <cellStyle name="Followed Hyperlink" xfId="3939" builtinId="9" hidden="1"/>
    <cellStyle name="Followed Hyperlink" xfId="3941" builtinId="9" hidden="1"/>
    <cellStyle name="Followed Hyperlink" xfId="3943" builtinId="9" hidden="1"/>
    <cellStyle name="Followed Hyperlink" xfId="3823" builtinId="9" hidden="1"/>
    <cellStyle name="Followed Hyperlink" xfId="3937" builtinId="9" hidden="1"/>
    <cellStyle name="Followed Hyperlink" xfId="3945" builtinId="9" hidden="1"/>
    <cellStyle name="Followed Hyperlink" xfId="3947" builtinId="9" hidden="1"/>
    <cellStyle name="Followed Hyperlink" xfId="3949" builtinId="9" hidden="1"/>
    <cellStyle name="Followed Hyperlink" xfId="3951" builtinId="9" hidden="1"/>
    <cellStyle name="Followed Hyperlink" xfId="3953" builtinId="9" hidden="1"/>
    <cellStyle name="Followed Hyperlink" xfId="3955" builtinId="9" hidden="1"/>
    <cellStyle name="Followed Hyperlink" xfId="3957" builtinId="9" hidden="1"/>
    <cellStyle name="Followed Hyperlink" xfId="3959" builtinId="9" hidden="1"/>
    <cellStyle name="Followed Hyperlink" xfId="3961" builtinId="9" hidden="1"/>
    <cellStyle name="Followed Hyperlink" xfId="3963" builtinId="9" hidden="1"/>
    <cellStyle name="Followed Hyperlink" xfId="3965" builtinId="9" hidden="1"/>
    <cellStyle name="Followed Hyperlink" xfId="3967" builtinId="9" hidden="1"/>
    <cellStyle name="Followed Hyperlink" xfId="3969" builtinId="9" hidden="1"/>
    <cellStyle name="Followed Hyperlink" xfId="3971" builtinId="9" hidden="1"/>
    <cellStyle name="Followed Hyperlink" xfId="3973" builtinId="9" hidden="1"/>
    <cellStyle name="Followed Hyperlink" xfId="3975" builtinId="9" hidden="1"/>
    <cellStyle name="Followed Hyperlink" xfId="3980" builtinId="9" hidden="1"/>
    <cellStyle name="Followed Hyperlink" xfId="3989" builtinId="9" hidden="1"/>
    <cellStyle name="Followed Hyperlink" xfId="3991" builtinId="9" hidden="1"/>
    <cellStyle name="Followed Hyperlink" xfId="3993" builtinId="9" hidden="1"/>
    <cellStyle name="Followed Hyperlink" xfId="3995" builtinId="9" hidden="1"/>
    <cellStyle name="Followed Hyperlink" xfId="3997" builtinId="9" hidden="1"/>
    <cellStyle name="Followed Hyperlink" xfId="3999" builtinId="9" hidden="1"/>
    <cellStyle name="Followed Hyperlink" xfId="4001" builtinId="9" hidden="1"/>
    <cellStyle name="Followed Hyperlink" xfId="4003" builtinId="9" hidden="1"/>
    <cellStyle name="Followed Hyperlink" xfId="4005" builtinId="9" hidden="1"/>
    <cellStyle name="Followed Hyperlink" xfId="4007" builtinId="9" hidden="1"/>
    <cellStyle name="Followed Hyperlink" xfId="4009" builtinId="9" hidden="1"/>
    <cellStyle name="Followed Hyperlink" xfId="4011" builtinId="9" hidden="1"/>
    <cellStyle name="Followed Hyperlink" xfId="4013" builtinId="9" hidden="1"/>
    <cellStyle name="Followed Hyperlink" xfId="4015" builtinId="9" hidden="1"/>
    <cellStyle name="Followed Hyperlink" xfId="4017" builtinId="9" hidden="1"/>
    <cellStyle name="Followed Hyperlink" xfId="4019" builtinId="9" hidden="1"/>
    <cellStyle name="Followed Hyperlink" xfId="4021" builtinId="9" hidden="1"/>
    <cellStyle name="Followed Hyperlink" xfId="4022" builtinId="9" hidden="1"/>
    <cellStyle name="Followed Hyperlink" xfId="4031" builtinId="9" hidden="1"/>
    <cellStyle name="Followed Hyperlink" xfId="4029" builtinId="9" hidden="1"/>
    <cellStyle name="Followed Hyperlink" xfId="4028" builtinId="9" hidden="1"/>
    <cellStyle name="Followed Hyperlink" xfId="4023" builtinId="9" hidden="1"/>
    <cellStyle name="Followed Hyperlink" xfId="4025" builtinId="9" hidden="1"/>
    <cellStyle name="Followed Hyperlink" xfId="3985" builtinId="9" hidden="1"/>
    <cellStyle name="Followed Hyperlink" xfId="4037" builtinId="9" hidden="1"/>
    <cellStyle name="Followed Hyperlink" xfId="4039" builtinId="9" hidden="1"/>
    <cellStyle name="Followed Hyperlink" xfId="4041" builtinId="9" hidden="1"/>
    <cellStyle name="Followed Hyperlink" xfId="4043" builtinId="9" hidden="1"/>
    <cellStyle name="Followed Hyperlink" xfId="4045" builtinId="9" hidden="1"/>
    <cellStyle name="Followed Hyperlink" xfId="4047" builtinId="9" hidden="1"/>
    <cellStyle name="Followed Hyperlink" xfId="4049" builtinId="9" hidden="1"/>
    <cellStyle name="Followed Hyperlink" xfId="4051" builtinId="9" hidden="1"/>
    <cellStyle name="Followed Hyperlink" xfId="4053" builtinId="9" hidden="1"/>
    <cellStyle name="Followed Hyperlink" xfId="4055" builtinId="9" hidden="1"/>
    <cellStyle name="Followed Hyperlink" xfId="4057" builtinId="9" hidden="1"/>
    <cellStyle name="Followed Hyperlink" xfId="4065" builtinId="9" hidden="1"/>
    <cellStyle name="Followed Hyperlink" xfId="4033" builtinId="9" hidden="1"/>
    <cellStyle name="Followed Hyperlink" xfId="4062" builtinId="9" hidden="1"/>
    <cellStyle name="Followed Hyperlink" xfId="4061" builtinId="9" hidden="1"/>
    <cellStyle name="Followed Hyperlink" xfId="4059" builtinId="9" hidden="1"/>
    <cellStyle name="Followed Hyperlink" xfId="4067" builtinId="9" hidden="1"/>
    <cellStyle name="Followed Hyperlink" xfId="4069" builtinId="9" hidden="1"/>
    <cellStyle name="Followed Hyperlink" xfId="4071" builtinId="9" hidden="1"/>
    <cellStyle name="Followed Hyperlink" xfId="4073" builtinId="9" hidden="1"/>
    <cellStyle name="Followed Hyperlink" xfId="4075" builtinId="9" hidden="1"/>
    <cellStyle name="Followed Hyperlink" xfId="4077" builtinId="9" hidden="1"/>
    <cellStyle name="Followed Hyperlink" xfId="4079" builtinId="9" hidden="1"/>
    <cellStyle name="Followed Hyperlink" xfId="4081" builtinId="9" hidden="1"/>
    <cellStyle name="Followed Hyperlink" xfId="4083" builtinId="9" hidden="1"/>
    <cellStyle name="Followed Hyperlink" xfId="4085" builtinId="9" hidden="1"/>
    <cellStyle name="Followed Hyperlink" xfId="4087" builtinId="9" hidden="1"/>
    <cellStyle name="Followed Hyperlink" xfId="4089" builtinId="9" hidden="1"/>
    <cellStyle name="Followed Hyperlink" xfId="4091" builtinId="9" hidden="1"/>
    <cellStyle name="Followed Hyperlink" xfId="4094" builtinId="9" hidden="1"/>
    <cellStyle name="Followed Hyperlink" xfId="4096" builtinId="9" hidden="1"/>
    <cellStyle name="Followed Hyperlink" xfId="4098" builtinId="9" hidden="1"/>
    <cellStyle name="Followed Hyperlink" xfId="3821" builtinId="9" hidden="1"/>
    <cellStyle name="Followed Hyperlink" xfId="3824" builtinId="9" hidden="1"/>
    <cellStyle name="Followed Hyperlink" xfId="3783" builtinId="9" hidden="1"/>
    <cellStyle name="Followed Hyperlink" xfId="3831" builtinId="9" hidden="1"/>
    <cellStyle name="Followed Hyperlink" xfId="3784" builtinId="9" hidden="1"/>
    <cellStyle name="Followed Hyperlink" xfId="4099" builtinId="9" hidden="1"/>
    <cellStyle name="Followed Hyperlink" xfId="4101" builtinId="9" hidden="1"/>
    <cellStyle name="Followed Hyperlink" xfId="4103" builtinId="9" hidden="1"/>
    <cellStyle name="Followed Hyperlink" xfId="4105" builtinId="9" hidden="1"/>
    <cellStyle name="Followed Hyperlink" xfId="4107" builtinId="9" hidden="1"/>
    <cellStyle name="Followed Hyperlink" xfId="4109" builtinId="9" hidden="1"/>
    <cellStyle name="Followed Hyperlink" xfId="4111" builtinId="9" hidden="1"/>
    <cellStyle name="Followed Hyperlink" xfId="4113" builtinId="9" hidden="1"/>
    <cellStyle name="Followed Hyperlink" xfId="4115" builtinId="9" hidden="1"/>
    <cellStyle name="Followed Hyperlink" xfId="4117" builtinId="9" hidden="1"/>
    <cellStyle name="Followed Hyperlink" xfId="4119" builtinId="9" hidden="1"/>
    <cellStyle name="Followed Hyperlink" xfId="4121" builtinId="9" hidden="1"/>
    <cellStyle name="Followed Hyperlink" xfId="4123" builtinId="9" hidden="1"/>
    <cellStyle name="Followed Hyperlink" xfId="4128" builtinId="9" hidden="1"/>
    <cellStyle name="Followed Hyperlink" xfId="4138" builtinId="9" hidden="1"/>
    <cellStyle name="Followed Hyperlink" xfId="4140" builtinId="9" hidden="1"/>
    <cellStyle name="Followed Hyperlink" xfId="4142" builtinId="9" hidden="1"/>
    <cellStyle name="Followed Hyperlink" xfId="4144" builtinId="9" hidden="1"/>
    <cellStyle name="Followed Hyperlink" xfId="4146" builtinId="9" hidden="1"/>
    <cellStyle name="Followed Hyperlink" xfId="4148" builtinId="9" hidden="1"/>
    <cellStyle name="Followed Hyperlink" xfId="4150" builtinId="9" hidden="1"/>
    <cellStyle name="Followed Hyperlink" xfId="4152" builtinId="9" hidden="1"/>
    <cellStyle name="Followed Hyperlink" xfId="4154" builtinId="9" hidden="1"/>
    <cellStyle name="Followed Hyperlink" xfId="4156" builtinId="9" hidden="1"/>
    <cellStyle name="Followed Hyperlink" xfId="4158" builtinId="9" hidden="1"/>
    <cellStyle name="Followed Hyperlink" xfId="4160" builtinId="9" hidden="1"/>
    <cellStyle name="Followed Hyperlink" xfId="4162" builtinId="9" hidden="1"/>
    <cellStyle name="Followed Hyperlink" xfId="4164" builtinId="9" hidden="1"/>
    <cellStyle name="Followed Hyperlink" xfId="4166" builtinId="9" hidden="1"/>
    <cellStyle name="Followed Hyperlink" xfId="4168" builtinId="9" hidden="1"/>
    <cellStyle name="Followed Hyperlink" xfId="4170" builtinId="9" hidden="1"/>
    <cellStyle name="Followed Hyperlink" xfId="4171" builtinId="9" hidden="1"/>
    <cellStyle name="Followed Hyperlink" xfId="4180" builtinId="9" hidden="1"/>
    <cellStyle name="Followed Hyperlink" xfId="4178" builtinId="9" hidden="1"/>
    <cellStyle name="Followed Hyperlink" xfId="4177" builtinId="9" hidden="1"/>
    <cellStyle name="Followed Hyperlink" xfId="4172" builtinId="9" hidden="1"/>
    <cellStyle name="Followed Hyperlink" xfId="4174" builtinId="9" hidden="1"/>
    <cellStyle name="Followed Hyperlink" xfId="4133" builtinId="9" hidden="1"/>
    <cellStyle name="Followed Hyperlink" xfId="4186" builtinId="9" hidden="1"/>
    <cellStyle name="Followed Hyperlink" xfId="4188" builtinId="9" hidden="1"/>
    <cellStyle name="Followed Hyperlink" xfId="4190" builtinId="9" hidden="1"/>
    <cellStyle name="Followed Hyperlink" xfId="4192" builtinId="9" hidden="1"/>
    <cellStyle name="Followed Hyperlink" xfId="4194" builtinId="9" hidden="1"/>
    <cellStyle name="Followed Hyperlink" xfId="4196" builtinId="9" hidden="1"/>
    <cellStyle name="Followed Hyperlink" xfId="4198" builtinId="9" hidden="1"/>
    <cellStyle name="Followed Hyperlink" xfId="4200" builtinId="9" hidden="1"/>
    <cellStyle name="Followed Hyperlink" xfId="4202" builtinId="9" hidden="1"/>
    <cellStyle name="Followed Hyperlink" xfId="4204" builtinId="9" hidden="1"/>
    <cellStyle name="Followed Hyperlink" xfId="4206" builtinId="9" hidden="1"/>
    <cellStyle name="Followed Hyperlink" xfId="4214" builtinId="9" hidden="1"/>
    <cellStyle name="Followed Hyperlink" xfId="4182" builtinId="9" hidden="1"/>
    <cellStyle name="Followed Hyperlink" xfId="4211" builtinId="9" hidden="1"/>
    <cellStyle name="Followed Hyperlink" xfId="4210" builtinId="9" hidden="1"/>
    <cellStyle name="Followed Hyperlink" xfId="4208" builtinId="9" hidden="1"/>
    <cellStyle name="Followed Hyperlink" xfId="4216" builtinId="9" hidden="1"/>
    <cellStyle name="Followed Hyperlink" xfId="4218" builtinId="9" hidden="1"/>
    <cellStyle name="Followed Hyperlink" xfId="4220" builtinId="9" hidden="1"/>
    <cellStyle name="Followed Hyperlink" xfId="4222" builtinId="9" hidden="1"/>
    <cellStyle name="Followed Hyperlink" xfId="4224" builtinId="9" hidden="1"/>
    <cellStyle name="Followed Hyperlink" xfId="4226" builtinId="9" hidden="1"/>
    <cellStyle name="Followed Hyperlink" xfId="4228" builtinId="9" hidden="1"/>
    <cellStyle name="Followed Hyperlink" xfId="4230" builtinId="9" hidden="1"/>
    <cellStyle name="Followed Hyperlink" xfId="4232" builtinId="9" hidden="1"/>
    <cellStyle name="Followed Hyperlink" xfId="4234" builtinId="9" hidden="1"/>
    <cellStyle name="Followed Hyperlink" xfId="4236" builtinId="9" hidden="1"/>
    <cellStyle name="Followed Hyperlink" xfId="4238" builtinId="9" hidden="1"/>
    <cellStyle name="Followed Hyperlink" xfId="4240" builtinId="9" hidden="1"/>
    <cellStyle name="Followed Hyperlink" xfId="4243" builtinId="9" hidden="1"/>
    <cellStyle name="Followed Hyperlink" xfId="4245" builtinId="9" hidden="1"/>
    <cellStyle name="Followed Hyperlink" xfId="4247" builtinId="9" hidden="1"/>
    <cellStyle name="Followed Hyperlink" xfId="3777" builtinId="9" hidden="1"/>
    <cellStyle name="Followed Hyperlink" xfId="3781" builtinId="9" hidden="1"/>
    <cellStyle name="Followed Hyperlink" xfId="3778" builtinId="9" hidden="1"/>
    <cellStyle name="Followed Hyperlink" xfId="3986" builtinId="9" hidden="1"/>
    <cellStyle name="Followed Hyperlink" xfId="3822" builtinId="9" hidden="1"/>
    <cellStyle name="Followed Hyperlink" xfId="4248" builtinId="9" hidden="1"/>
    <cellStyle name="Followed Hyperlink" xfId="4250" builtinId="9" hidden="1"/>
    <cellStyle name="Followed Hyperlink" xfId="4252" builtinId="9" hidden="1"/>
    <cellStyle name="Followed Hyperlink" xfId="4254" builtinId="9" hidden="1"/>
    <cellStyle name="Followed Hyperlink" xfId="4256" builtinId="9" hidden="1"/>
    <cellStyle name="Followed Hyperlink" xfId="4258" builtinId="9" hidden="1"/>
    <cellStyle name="Followed Hyperlink" xfId="4260" builtinId="9" hidden="1"/>
    <cellStyle name="Followed Hyperlink" xfId="4262" builtinId="9" hidden="1"/>
    <cellStyle name="Followed Hyperlink" xfId="4264" builtinId="9" hidden="1"/>
    <cellStyle name="Followed Hyperlink" xfId="4266" builtinId="9" hidden="1"/>
    <cellStyle name="Followed Hyperlink" xfId="4268" builtinId="9" hidden="1"/>
    <cellStyle name="Followed Hyperlink" xfId="4270" builtinId="9" hidden="1"/>
    <cellStyle name="Followed Hyperlink" xfId="4272" builtinId="9" hidden="1"/>
    <cellStyle name="Followed Hyperlink" xfId="4276" builtinId="9" hidden="1"/>
    <cellStyle name="Followed Hyperlink" xfId="4284" builtinId="9" hidden="1"/>
    <cellStyle name="Followed Hyperlink" xfId="4286" builtinId="9" hidden="1"/>
    <cellStyle name="Followed Hyperlink" xfId="4288" builtinId="9" hidden="1"/>
    <cellStyle name="Followed Hyperlink" xfId="4290" builtinId="9" hidden="1"/>
    <cellStyle name="Followed Hyperlink" xfId="4292" builtinId="9" hidden="1"/>
    <cellStyle name="Followed Hyperlink" xfId="4294" builtinId="9" hidden="1"/>
    <cellStyle name="Followed Hyperlink" xfId="4296" builtinId="9" hidden="1"/>
    <cellStyle name="Followed Hyperlink" xfId="4298" builtinId="9" hidden="1"/>
    <cellStyle name="Followed Hyperlink" xfId="4300" builtinId="9" hidden="1"/>
    <cellStyle name="Followed Hyperlink" xfId="4302" builtinId="9" hidden="1"/>
    <cellStyle name="Followed Hyperlink" xfId="4304" builtinId="9" hidden="1"/>
    <cellStyle name="Followed Hyperlink" xfId="4306" builtinId="9" hidden="1"/>
    <cellStyle name="Followed Hyperlink" xfId="4308" builtinId="9" hidden="1"/>
    <cellStyle name="Followed Hyperlink" xfId="4310" builtinId="9" hidden="1"/>
    <cellStyle name="Followed Hyperlink" xfId="4312" builtinId="9" hidden="1"/>
    <cellStyle name="Followed Hyperlink" xfId="4314" builtinId="9" hidden="1"/>
    <cellStyle name="Followed Hyperlink" xfId="4316" builtinId="9" hidden="1"/>
    <cellStyle name="Followed Hyperlink" xfId="4317" builtinId="9" hidden="1"/>
    <cellStyle name="Followed Hyperlink" xfId="4326" builtinId="9" hidden="1"/>
    <cellStyle name="Followed Hyperlink" xfId="4324" builtinId="9" hidden="1"/>
    <cellStyle name="Followed Hyperlink" xfId="4323" builtinId="9" hidden="1"/>
    <cellStyle name="Followed Hyperlink" xfId="4318" builtinId="9" hidden="1"/>
    <cellStyle name="Followed Hyperlink" xfId="4320" builtinId="9" hidden="1"/>
    <cellStyle name="Followed Hyperlink" xfId="4280" builtinId="9" hidden="1"/>
    <cellStyle name="Followed Hyperlink" xfId="4332" builtinId="9" hidden="1"/>
    <cellStyle name="Followed Hyperlink" xfId="4334" builtinId="9" hidden="1"/>
    <cellStyle name="Followed Hyperlink" xfId="4336" builtinId="9" hidden="1"/>
    <cellStyle name="Followed Hyperlink" xfId="4338" builtinId="9" hidden="1"/>
    <cellStyle name="Followed Hyperlink" xfId="4340" builtinId="9" hidden="1"/>
    <cellStyle name="Followed Hyperlink" xfId="4342" builtinId="9" hidden="1"/>
    <cellStyle name="Followed Hyperlink" xfId="4344" builtinId="9" hidden="1"/>
    <cellStyle name="Followed Hyperlink" xfId="4346" builtinId="9" hidden="1"/>
    <cellStyle name="Followed Hyperlink" xfId="4348" builtinId="9" hidden="1"/>
    <cellStyle name="Followed Hyperlink" xfId="4350" builtinId="9" hidden="1"/>
    <cellStyle name="Followed Hyperlink" xfId="4352" builtinId="9" hidden="1"/>
    <cellStyle name="Followed Hyperlink" xfId="4360" builtinId="9" hidden="1"/>
    <cellStyle name="Followed Hyperlink" xfId="4328" builtinId="9" hidden="1"/>
    <cellStyle name="Followed Hyperlink" xfId="4357" builtinId="9" hidden="1"/>
    <cellStyle name="Followed Hyperlink" xfId="4356" builtinId="9" hidden="1"/>
    <cellStyle name="Followed Hyperlink" xfId="4354" builtinId="9" hidden="1"/>
    <cellStyle name="Followed Hyperlink" xfId="4362" builtinId="9" hidden="1"/>
    <cellStyle name="Followed Hyperlink" xfId="4364" builtinId="9" hidden="1"/>
    <cellStyle name="Followed Hyperlink" xfId="4366" builtinId="9" hidden="1"/>
    <cellStyle name="Followed Hyperlink" xfId="4368" builtinId="9" hidden="1"/>
    <cellStyle name="Followed Hyperlink" xfId="4370" builtinId="9" hidden="1"/>
    <cellStyle name="Followed Hyperlink" xfId="4372" builtinId="9" hidden="1"/>
    <cellStyle name="Followed Hyperlink" xfId="4374" builtinId="9" hidden="1"/>
    <cellStyle name="Followed Hyperlink" xfId="4376" builtinId="9" hidden="1"/>
    <cellStyle name="Followed Hyperlink" xfId="4378" builtinId="9" hidden="1"/>
    <cellStyle name="Followed Hyperlink" xfId="4380" builtinId="9" hidden="1"/>
    <cellStyle name="Followed Hyperlink" xfId="4382" builtinId="9" hidden="1"/>
    <cellStyle name="Followed Hyperlink" xfId="4384" builtinId="9" hidden="1"/>
    <cellStyle name="Followed Hyperlink" xfId="4386" builtinId="9" hidden="1"/>
    <cellStyle name="Followed Hyperlink" xfId="4389" builtinId="9" hidden="1"/>
    <cellStyle name="Followed Hyperlink" xfId="4391" builtinId="9" hidden="1"/>
    <cellStyle name="Followed Hyperlink" xfId="4393" builtinId="9" hidden="1"/>
    <cellStyle name="Followed Hyperlink" xfId="3830" builtinId="9" hidden="1"/>
    <cellStyle name="Followed Hyperlink" xfId="3976" builtinId="9" hidden="1"/>
    <cellStyle name="Followed Hyperlink" xfId="3983" builtinId="9" hidden="1"/>
    <cellStyle name="Followed Hyperlink" xfId="4135" builtinId="9" hidden="1"/>
    <cellStyle name="Followed Hyperlink" xfId="3828" builtinId="9" hidden="1"/>
    <cellStyle name="Followed Hyperlink" xfId="4394" builtinId="9" hidden="1"/>
    <cellStyle name="Followed Hyperlink" xfId="4396" builtinId="9" hidden="1"/>
    <cellStyle name="Followed Hyperlink" xfId="4398" builtinId="9" hidden="1"/>
    <cellStyle name="Followed Hyperlink" xfId="4400" builtinId="9" hidden="1"/>
    <cellStyle name="Followed Hyperlink" xfId="4402" builtinId="9" hidden="1"/>
    <cellStyle name="Followed Hyperlink" xfId="4404" builtinId="9" hidden="1"/>
    <cellStyle name="Followed Hyperlink" xfId="4406" builtinId="9" hidden="1"/>
    <cellStyle name="Followed Hyperlink" xfId="4408" builtinId="9" hidden="1"/>
    <cellStyle name="Followed Hyperlink" xfId="4410" builtinId="9" hidden="1"/>
    <cellStyle name="Followed Hyperlink" xfId="4412" builtinId="9" hidden="1"/>
    <cellStyle name="Followed Hyperlink" xfId="4414" builtinId="9" hidden="1"/>
    <cellStyle name="Followed Hyperlink" xfId="4416" builtinId="9" hidden="1"/>
    <cellStyle name="Followed Hyperlink" xfId="4418" builtinId="9" hidden="1"/>
    <cellStyle name="Followed Hyperlink" xfId="4423" builtinId="9" hidden="1"/>
    <cellStyle name="Followed Hyperlink" xfId="4429" builtinId="9" hidden="1"/>
    <cellStyle name="Followed Hyperlink" xfId="4431" builtinId="9" hidden="1"/>
    <cellStyle name="Followed Hyperlink" xfId="4433" builtinId="9" hidden="1"/>
    <cellStyle name="Followed Hyperlink" xfId="4435" builtinId="9" hidden="1"/>
    <cellStyle name="Followed Hyperlink" xfId="4437" builtinId="9" hidden="1"/>
    <cellStyle name="Followed Hyperlink" xfId="4439" builtinId="9" hidden="1"/>
    <cellStyle name="Followed Hyperlink" xfId="4441" builtinId="9" hidden="1"/>
    <cellStyle name="Followed Hyperlink" xfId="4443" builtinId="9" hidden="1"/>
    <cellStyle name="Followed Hyperlink" xfId="4445" builtinId="9" hidden="1"/>
    <cellStyle name="Followed Hyperlink" xfId="4447" builtinId="9" hidden="1"/>
    <cellStyle name="Followed Hyperlink" xfId="4449" builtinId="9" hidden="1"/>
    <cellStyle name="Followed Hyperlink" xfId="4451" builtinId="9" hidden="1"/>
    <cellStyle name="Followed Hyperlink" xfId="4453" builtinId="9" hidden="1"/>
    <cellStyle name="Followed Hyperlink" xfId="4455" builtinId="9" hidden="1"/>
    <cellStyle name="Followed Hyperlink" xfId="4457" builtinId="9" hidden="1"/>
    <cellStyle name="Followed Hyperlink" xfId="4459" builtinId="9" hidden="1"/>
    <cellStyle name="Followed Hyperlink" xfId="4461" builtinId="9" hidden="1"/>
    <cellStyle name="Followed Hyperlink" xfId="4462" builtinId="9" hidden="1"/>
    <cellStyle name="Followed Hyperlink" xfId="4471" builtinId="9" hidden="1"/>
    <cellStyle name="Followed Hyperlink" xfId="4469" builtinId="9" hidden="1"/>
    <cellStyle name="Followed Hyperlink" xfId="4468" builtinId="9" hidden="1"/>
    <cellStyle name="Followed Hyperlink" xfId="4463" builtinId="9" hidden="1"/>
    <cellStyle name="Followed Hyperlink" xfId="4465" builtinId="9" hidden="1"/>
    <cellStyle name="Followed Hyperlink" xfId="4426" builtinId="9" hidden="1"/>
    <cellStyle name="Followed Hyperlink" xfId="4477" builtinId="9" hidden="1"/>
    <cellStyle name="Followed Hyperlink" xfId="4479" builtinId="9" hidden="1"/>
    <cellStyle name="Followed Hyperlink" xfId="4481" builtinId="9" hidden="1"/>
    <cellStyle name="Followed Hyperlink" xfId="4483" builtinId="9" hidden="1"/>
    <cellStyle name="Followed Hyperlink" xfId="4485" builtinId="9" hidden="1"/>
    <cellStyle name="Followed Hyperlink" xfId="4487" builtinId="9" hidden="1"/>
    <cellStyle name="Followed Hyperlink" xfId="4489" builtinId="9" hidden="1"/>
    <cellStyle name="Followed Hyperlink" xfId="4491" builtinId="9" hidden="1"/>
    <cellStyle name="Followed Hyperlink" xfId="4493" builtinId="9" hidden="1"/>
    <cellStyle name="Followed Hyperlink" xfId="4495" builtinId="9" hidden="1"/>
    <cellStyle name="Followed Hyperlink" xfId="4497" builtinId="9" hidden="1"/>
    <cellStyle name="Followed Hyperlink" xfId="4505" builtinId="9" hidden="1"/>
    <cellStyle name="Followed Hyperlink" xfId="4473" builtinId="9" hidden="1"/>
    <cellStyle name="Followed Hyperlink" xfId="4502" builtinId="9" hidden="1"/>
    <cellStyle name="Followed Hyperlink" xfId="4501" builtinId="9" hidden="1"/>
    <cellStyle name="Followed Hyperlink" xfId="4499" builtinId="9" hidden="1"/>
    <cellStyle name="Followed Hyperlink" xfId="4507" builtinId="9" hidden="1"/>
    <cellStyle name="Followed Hyperlink" xfId="4509" builtinId="9" hidden="1"/>
    <cellStyle name="Followed Hyperlink" xfId="4511" builtinId="9" hidden="1"/>
    <cellStyle name="Followed Hyperlink" xfId="4513" builtinId="9" hidden="1"/>
    <cellStyle name="Followed Hyperlink" xfId="4515" builtinId="9" hidden="1"/>
    <cellStyle name="Followed Hyperlink" xfId="4517" builtinId="9" hidden="1"/>
    <cellStyle name="Followed Hyperlink" xfId="4519" builtinId="9" hidden="1"/>
    <cellStyle name="Followed Hyperlink" xfId="4521" builtinId="9" hidden="1"/>
    <cellStyle name="Followed Hyperlink" xfId="4523" builtinId="9" hidden="1"/>
    <cellStyle name="Followed Hyperlink" xfId="4525" builtinId="9" hidden="1"/>
    <cellStyle name="Followed Hyperlink" xfId="4527" builtinId="9" hidden="1"/>
    <cellStyle name="Followed Hyperlink" xfId="4529" builtinId="9" hidden="1"/>
    <cellStyle name="Followed Hyperlink" xfId="4531" builtinId="9" hidden="1"/>
    <cellStyle name="Followed Hyperlink" xfId="4534" builtinId="9" hidden="1"/>
    <cellStyle name="Followed Hyperlink" xfId="4536" builtinId="9" hidden="1"/>
    <cellStyle name="Followed Hyperlink" xfId="4538" builtinId="9" hidden="1"/>
    <cellStyle name="Followed Hyperlink" xfId="4420" builtinId="9" hidden="1"/>
    <cellStyle name="Followed Hyperlink" xfId="4422" builtinId="9" hidden="1"/>
    <cellStyle name="Followed Hyperlink" xfId="4421" builtinId="9" hidden="1"/>
    <cellStyle name="Followed Hyperlink" xfId="4532" builtinId="9" hidden="1"/>
    <cellStyle name="Followed Hyperlink" xfId="4540" builtinId="9" hidden="1"/>
    <cellStyle name="Followed Hyperlink" xfId="4542" builtinId="9" hidden="1"/>
    <cellStyle name="Followed Hyperlink" xfId="4544" builtinId="9" hidden="1"/>
    <cellStyle name="Followed Hyperlink" xfId="4546" builtinId="9" hidden="1"/>
    <cellStyle name="Followed Hyperlink" xfId="4548" builtinId="9" hidden="1"/>
    <cellStyle name="Followed Hyperlink" xfId="4550" builtinId="9" hidden="1"/>
    <cellStyle name="Followed Hyperlink" xfId="4552" builtinId="9" hidden="1"/>
    <cellStyle name="Followed Hyperlink" xfId="4554" builtinId="9" hidden="1"/>
    <cellStyle name="Followed Hyperlink" xfId="4556" builtinId="9" hidden="1"/>
    <cellStyle name="Followed Hyperlink" xfId="4558" builtinId="9" hidden="1"/>
    <cellStyle name="Followed Hyperlink" xfId="4560" builtinId="9" hidden="1"/>
    <cellStyle name="Followed Hyperlink" xfId="4562" builtinId="9" hidden="1"/>
    <cellStyle name="Followed Hyperlink" xfId="4564" builtinId="9" hidden="1"/>
    <cellStyle name="Followed Hyperlink" xfId="4566" builtinId="9" hidden="1"/>
    <cellStyle name="Followed Hyperlink" xfId="4570" builtinId="9" hidden="1"/>
    <cellStyle name="Followed Hyperlink" xfId="4576" builtinId="9" hidden="1"/>
    <cellStyle name="Followed Hyperlink" xfId="4578" builtinId="9" hidden="1"/>
    <cellStyle name="Followed Hyperlink" xfId="4580" builtinId="9" hidden="1"/>
    <cellStyle name="Followed Hyperlink" xfId="4582" builtinId="9" hidden="1"/>
    <cellStyle name="Followed Hyperlink" xfId="4584" builtinId="9" hidden="1"/>
    <cellStyle name="Followed Hyperlink" xfId="4586" builtinId="9" hidden="1"/>
    <cellStyle name="Followed Hyperlink" xfId="4588" builtinId="9" hidden="1"/>
    <cellStyle name="Followed Hyperlink" xfId="4590" builtinId="9" hidden="1"/>
    <cellStyle name="Followed Hyperlink" xfId="4592" builtinId="9" hidden="1"/>
    <cellStyle name="Followed Hyperlink" xfId="4594" builtinId="9" hidden="1"/>
    <cellStyle name="Followed Hyperlink" xfId="4596" builtinId="9" hidden="1"/>
    <cellStyle name="Followed Hyperlink" xfId="4598" builtinId="9" hidden="1"/>
    <cellStyle name="Followed Hyperlink" xfId="4600" builtinId="9" hidden="1"/>
    <cellStyle name="Followed Hyperlink" xfId="4602" builtinId="9" hidden="1"/>
    <cellStyle name="Followed Hyperlink" xfId="4604" builtinId="9" hidden="1"/>
    <cellStyle name="Followed Hyperlink" xfId="4606" builtinId="9" hidden="1"/>
    <cellStyle name="Followed Hyperlink" xfId="4608" builtinId="9" hidden="1"/>
    <cellStyle name="Followed Hyperlink" xfId="4609" builtinId="9" hidden="1"/>
    <cellStyle name="Followed Hyperlink" xfId="4618" builtinId="9" hidden="1"/>
    <cellStyle name="Followed Hyperlink" xfId="4616" builtinId="9" hidden="1"/>
    <cellStyle name="Followed Hyperlink" xfId="4615" builtinId="9" hidden="1"/>
    <cellStyle name="Followed Hyperlink" xfId="4610" builtinId="9" hidden="1"/>
    <cellStyle name="Followed Hyperlink" xfId="4612" builtinId="9" hidden="1"/>
    <cellStyle name="Followed Hyperlink" xfId="4573" builtinId="9" hidden="1"/>
    <cellStyle name="Followed Hyperlink" xfId="4624" builtinId="9" hidden="1"/>
    <cellStyle name="Followed Hyperlink" xfId="4626" builtinId="9" hidden="1"/>
    <cellStyle name="Followed Hyperlink" xfId="4628" builtinId="9" hidden="1"/>
    <cellStyle name="Followed Hyperlink" xfId="4630" builtinId="9" hidden="1"/>
    <cellStyle name="Followed Hyperlink" xfId="4632" builtinId="9" hidden="1"/>
    <cellStyle name="Followed Hyperlink" xfId="4634" builtinId="9" hidden="1"/>
    <cellStyle name="Followed Hyperlink" xfId="4636" builtinId="9" hidden="1"/>
    <cellStyle name="Followed Hyperlink" xfId="4638" builtinId="9" hidden="1"/>
    <cellStyle name="Followed Hyperlink" xfId="4640" builtinId="9" hidden="1"/>
    <cellStyle name="Followed Hyperlink" xfId="4642" builtinId="9" hidden="1"/>
    <cellStyle name="Followed Hyperlink" xfId="4644" builtinId="9" hidden="1"/>
    <cellStyle name="Followed Hyperlink" xfId="4652" builtinId="9" hidden="1"/>
    <cellStyle name="Followed Hyperlink" xfId="4620" builtinId="9" hidden="1"/>
    <cellStyle name="Followed Hyperlink" xfId="4649" builtinId="9" hidden="1"/>
    <cellStyle name="Followed Hyperlink" xfId="4648" builtinId="9" hidden="1"/>
    <cellStyle name="Followed Hyperlink" xfId="4646" builtinId="9" hidden="1"/>
    <cellStyle name="Followed Hyperlink" xfId="4654" builtinId="9" hidden="1"/>
    <cellStyle name="Followed Hyperlink" xfId="4656" builtinId="9" hidden="1"/>
    <cellStyle name="Followed Hyperlink" xfId="4658" builtinId="9" hidden="1"/>
    <cellStyle name="Followed Hyperlink" xfId="4660" builtinId="9" hidden="1"/>
    <cellStyle name="Followed Hyperlink" xfId="4662" builtinId="9" hidden="1"/>
    <cellStyle name="Followed Hyperlink" xfId="4664" builtinId="9" hidden="1"/>
    <cellStyle name="Followed Hyperlink" xfId="4666" builtinId="9" hidden="1"/>
    <cellStyle name="Followed Hyperlink" xfId="4668" builtinId="9" hidden="1"/>
    <cellStyle name="Followed Hyperlink" xfId="4670" builtinId="9" hidden="1"/>
    <cellStyle name="Followed Hyperlink" xfId="4672" builtinId="9" hidden="1"/>
    <cellStyle name="Followed Hyperlink" xfId="4674" builtinId="9" hidden="1"/>
    <cellStyle name="Followed Hyperlink" xfId="4676" builtinId="9" hidden="1"/>
    <cellStyle name="Followed Hyperlink" xfId="4678" builtinId="9" hidden="1"/>
    <cellStyle name="Followed Hyperlink" xfId="4681" builtinId="9" hidden="1"/>
    <cellStyle name="Followed Hyperlink" xfId="4683" builtinId="9" hidden="1"/>
    <cellStyle name="Followed Hyperlink" xfId="4685" builtinId="9" hidden="1"/>
    <cellStyle name="Followed Hyperlink" xfId="4425" builtinId="9" hidden="1"/>
    <cellStyle name="Followed Hyperlink" xfId="3984" builtinId="9" hidden="1"/>
    <cellStyle name="Followed Hyperlink" xfId="4419" builtinId="9" hidden="1"/>
    <cellStyle name="Followed Hyperlink" xfId="4134" builtinId="9" hidden="1"/>
    <cellStyle name="Followed Hyperlink" xfId="4132" builtinId="9" hidden="1"/>
    <cellStyle name="Followed Hyperlink" xfId="4686" builtinId="9" hidden="1"/>
    <cellStyle name="Followed Hyperlink" xfId="4688" builtinId="9" hidden="1"/>
    <cellStyle name="Followed Hyperlink" xfId="4690" builtinId="9" hidden="1"/>
    <cellStyle name="Followed Hyperlink" xfId="4692" builtinId="9" hidden="1"/>
    <cellStyle name="Followed Hyperlink" xfId="4694" builtinId="9" hidden="1"/>
    <cellStyle name="Followed Hyperlink" xfId="4696" builtinId="9" hidden="1"/>
    <cellStyle name="Followed Hyperlink" xfId="4698" builtinId="9" hidden="1"/>
    <cellStyle name="Followed Hyperlink" xfId="4700" builtinId="9" hidden="1"/>
    <cellStyle name="Followed Hyperlink" xfId="4702" builtinId="9" hidden="1"/>
    <cellStyle name="Followed Hyperlink" xfId="4704" builtinId="9" hidden="1"/>
    <cellStyle name="Followed Hyperlink" xfId="4706" builtinId="9" hidden="1"/>
    <cellStyle name="Followed Hyperlink" xfId="4708" builtinId="9" hidden="1"/>
    <cellStyle name="Followed Hyperlink" xfId="4710" builtinId="9" hidden="1"/>
    <cellStyle name="Followed Hyperlink" xfId="4711" builtinId="9" hidden="1"/>
    <cellStyle name="Followed Hyperlink" xfId="4716" builtinId="9" hidden="1"/>
    <cellStyle name="Followed Hyperlink" xfId="4718" builtinId="9" hidden="1"/>
    <cellStyle name="Followed Hyperlink" xfId="4720" builtinId="9" hidden="1"/>
    <cellStyle name="Followed Hyperlink" xfId="4722" builtinId="9" hidden="1"/>
    <cellStyle name="Followed Hyperlink" xfId="4724" builtinId="9" hidden="1"/>
    <cellStyle name="Followed Hyperlink" xfId="4726" builtinId="9" hidden="1"/>
    <cellStyle name="Followed Hyperlink" xfId="4728" builtinId="9" hidden="1"/>
    <cellStyle name="Followed Hyperlink" xfId="4730" builtinId="9" hidden="1"/>
    <cellStyle name="Followed Hyperlink" xfId="4732" builtinId="9" hidden="1"/>
    <cellStyle name="Followed Hyperlink" xfId="4734" builtinId="9" hidden="1"/>
    <cellStyle name="Followed Hyperlink" xfId="4736" builtinId="9" hidden="1"/>
    <cellStyle name="Followed Hyperlink" xfId="4738" builtinId="9" hidden="1"/>
    <cellStyle name="Followed Hyperlink" xfId="4740" builtinId="9" hidden="1"/>
    <cellStyle name="Followed Hyperlink" xfId="4742" builtinId="9" hidden="1"/>
    <cellStyle name="Followed Hyperlink" xfId="4744" builtinId="9" hidden="1"/>
    <cellStyle name="Followed Hyperlink" xfId="4746" builtinId="9" hidden="1"/>
    <cellStyle name="Followed Hyperlink" xfId="4748" builtinId="9" hidden="1"/>
    <cellStyle name="Followed Hyperlink" xfId="4749" builtinId="9" hidden="1"/>
    <cellStyle name="Followed Hyperlink" xfId="4758" builtinId="9" hidden="1"/>
    <cellStyle name="Followed Hyperlink" xfId="4756" builtinId="9" hidden="1"/>
    <cellStyle name="Followed Hyperlink" xfId="4755" builtinId="9" hidden="1"/>
    <cellStyle name="Followed Hyperlink" xfId="4750" builtinId="9" hidden="1"/>
    <cellStyle name="Followed Hyperlink" xfId="4752" builtinId="9" hidden="1"/>
    <cellStyle name="Followed Hyperlink" xfId="4713" builtinId="9" hidden="1"/>
    <cellStyle name="Followed Hyperlink" xfId="4764" builtinId="9" hidden="1"/>
    <cellStyle name="Followed Hyperlink" xfId="4766" builtinId="9" hidden="1"/>
    <cellStyle name="Followed Hyperlink" xfId="4768" builtinId="9" hidden="1"/>
    <cellStyle name="Followed Hyperlink" xfId="4770" builtinId="9" hidden="1"/>
    <cellStyle name="Followed Hyperlink" xfId="4772" builtinId="9" hidden="1"/>
    <cellStyle name="Followed Hyperlink" xfId="4774" builtinId="9" hidden="1"/>
    <cellStyle name="Followed Hyperlink" xfId="4776" builtinId="9" hidden="1"/>
    <cellStyle name="Followed Hyperlink" xfId="4778" builtinId="9" hidden="1"/>
    <cellStyle name="Followed Hyperlink" xfId="4780" builtinId="9" hidden="1"/>
    <cellStyle name="Followed Hyperlink" xfId="4782" builtinId="9" hidden="1"/>
    <cellStyle name="Followed Hyperlink" xfId="4784" builtinId="9" hidden="1"/>
    <cellStyle name="Followed Hyperlink" xfId="4792" builtinId="9" hidden="1"/>
    <cellStyle name="Followed Hyperlink" xfId="4760" builtinId="9" hidden="1"/>
    <cellStyle name="Followed Hyperlink" xfId="4789" builtinId="9" hidden="1"/>
    <cellStyle name="Followed Hyperlink" xfId="4788" builtinId="9" hidden="1"/>
    <cellStyle name="Followed Hyperlink" xfId="4786" builtinId="9" hidden="1"/>
    <cellStyle name="Followed Hyperlink" xfId="4794" builtinId="9" hidden="1"/>
    <cellStyle name="Followed Hyperlink" xfId="4796" builtinId="9" hidden="1"/>
    <cellStyle name="Followed Hyperlink" xfId="4798" builtinId="9" hidden="1"/>
    <cellStyle name="Followed Hyperlink" xfId="4800" builtinId="9" hidden="1"/>
    <cellStyle name="Followed Hyperlink" xfId="4802" builtinId="9" hidden="1"/>
    <cellStyle name="Followed Hyperlink" xfId="4804" builtinId="9" hidden="1"/>
    <cellStyle name="Followed Hyperlink" xfId="4806" builtinId="9" hidden="1"/>
    <cellStyle name="Followed Hyperlink" xfId="4808" builtinId="9" hidden="1"/>
    <cellStyle name="Followed Hyperlink" xfId="4810" builtinId="9" hidden="1"/>
    <cellStyle name="Followed Hyperlink" xfId="4812" builtinId="9" hidden="1"/>
    <cellStyle name="Followed Hyperlink" xfId="4814" builtinId="9" hidden="1"/>
    <cellStyle name="Followed Hyperlink" xfId="4816" builtinId="9" hidden="1"/>
    <cellStyle name="Followed Hyperlink" xfId="4818" builtinId="9" hidden="1"/>
    <cellStyle name="Followed Hyperlink" xfId="4820" builtinId="9" hidden="1"/>
    <cellStyle name="Followed Hyperlink" xfId="4822" builtinId="9" hidden="1"/>
    <cellStyle name="Followed Hyperlink" xfId="4824" builtinId="9" hidden="1"/>
    <cellStyle name="Followed Hyperlink" xfId="4827" builtinId="9" hidden="1"/>
    <cellStyle name="Followed Hyperlink" xfId="4829" builtinId="9" hidden="1"/>
    <cellStyle name="Followed Hyperlink" xfId="4831" builtinId="9" hidden="1"/>
    <cellStyle name="Followed Hyperlink" xfId="4833" builtinId="9" hidden="1"/>
    <cellStyle name="Followed Hyperlink" xfId="4835" builtinId="9" hidden="1"/>
    <cellStyle name="Followed Hyperlink" xfId="4837" builtinId="9" hidden="1"/>
    <cellStyle name="Followed Hyperlink" xfId="4839" builtinId="9" hidden="1"/>
    <cellStyle name="Followed Hyperlink" xfId="4841" builtinId="9" hidden="1"/>
    <cellStyle name="Followed Hyperlink" xfId="4843" builtinId="9" hidden="1"/>
    <cellStyle name="Followed Hyperlink" xfId="4845" builtinId="9" hidden="1"/>
    <cellStyle name="Followed Hyperlink" xfId="4847" builtinId="9" hidden="1"/>
    <cellStyle name="Followed Hyperlink" xfId="4849" builtinId="9" hidden="1"/>
    <cellStyle name="Followed Hyperlink" xfId="4851" builtinId="9" hidden="1"/>
    <cellStyle name="Followed Hyperlink" xfId="4853" builtinId="9" hidden="1"/>
    <cellStyle name="Followed Hyperlink" xfId="4855" builtinId="9" hidden="1"/>
    <cellStyle name="Followed Hyperlink" xfId="4857" builtinId="9" hidden="1"/>
    <cellStyle name="Followed Hyperlink" xfId="4859" builtinId="9" hidden="1"/>
    <cellStyle name="Followed Hyperlink" xfId="4861" builtinId="9" hidden="1"/>
    <cellStyle name="Followed Hyperlink" xfId="4863" builtinId="9" hidden="1"/>
    <cellStyle name="Followed Hyperlink" xfId="4868" builtinId="9" hidden="1"/>
    <cellStyle name="Followed Hyperlink" xfId="4870" builtinId="9" hidden="1"/>
    <cellStyle name="Followed Hyperlink" xfId="4872" builtinId="9" hidden="1"/>
    <cellStyle name="Followed Hyperlink" xfId="4874" builtinId="9" hidden="1"/>
    <cellStyle name="Followed Hyperlink" xfId="4876" builtinId="9" hidden="1"/>
    <cellStyle name="Followed Hyperlink" xfId="4878" builtinId="9" hidden="1"/>
    <cellStyle name="Followed Hyperlink" xfId="4880" builtinId="9" hidden="1"/>
    <cellStyle name="Followed Hyperlink" xfId="4882" builtinId="9" hidden="1"/>
    <cellStyle name="Followed Hyperlink" xfId="4884" builtinId="9" hidden="1"/>
    <cellStyle name="Followed Hyperlink" xfId="4886" builtinId="9" hidden="1"/>
    <cellStyle name="Followed Hyperlink" xfId="4888" builtinId="9" hidden="1"/>
    <cellStyle name="Followed Hyperlink" xfId="4890" builtinId="9" hidden="1"/>
    <cellStyle name="Followed Hyperlink" xfId="4892" builtinId="9" hidden="1"/>
    <cellStyle name="Followed Hyperlink" xfId="4894" builtinId="9" hidden="1"/>
    <cellStyle name="Followed Hyperlink" xfId="4896" builtinId="9" hidden="1"/>
    <cellStyle name="Followed Hyperlink" xfId="4898" builtinId="9" hidden="1"/>
    <cellStyle name="Followed Hyperlink" xfId="4900" builtinId="9" hidden="1"/>
    <cellStyle name="Followed Hyperlink" xfId="4901" builtinId="9" hidden="1"/>
    <cellStyle name="Followed Hyperlink" xfId="4910" builtinId="9" hidden="1"/>
    <cellStyle name="Followed Hyperlink" xfId="4908" builtinId="9" hidden="1"/>
    <cellStyle name="Followed Hyperlink" xfId="4907" builtinId="9" hidden="1"/>
    <cellStyle name="Followed Hyperlink" xfId="4902" builtinId="9" hidden="1"/>
    <cellStyle name="Followed Hyperlink" xfId="4904" builtinId="9" hidden="1"/>
    <cellStyle name="Followed Hyperlink" xfId="4865" builtinId="9" hidden="1"/>
    <cellStyle name="Followed Hyperlink" xfId="4916" builtinId="9" hidden="1"/>
    <cellStyle name="Followed Hyperlink" xfId="4918" builtinId="9" hidden="1"/>
    <cellStyle name="Followed Hyperlink" xfId="4920" builtinId="9" hidden="1"/>
    <cellStyle name="Followed Hyperlink" xfId="4922" builtinId="9" hidden="1"/>
    <cellStyle name="Followed Hyperlink" xfId="4924" builtinId="9" hidden="1"/>
    <cellStyle name="Followed Hyperlink" xfId="4926" builtinId="9" hidden="1"/>
    <cellStyle name="Followed Hyperlink" xfId="4928" builtinId="9" hidden="1"/>
    <cellStyle name="Followed Hyperlink" xfId="4930" builtinId="9" hidden="1"/>
    <cellStyle name="Followed Hyperlink" xfId="4932" builtinId="9" hidden="1"/>
    <cellStyle name="Followed Hyperlink" xfId="4934" builtinId="9" hidden="1"/>
    <cellStyle name="Followed Hyperlink" xfId="4936" builtinId="9" hidden="1"/>
    <cellStyle name="Followed Hyperlink" xfId="4944" builtinId="9" hidden="1"/>
    <cellStyle name="Followed Hyperlink" xfId="4912" builtinId="9" hidden="1"/>
    <cellStyle name="Followed Hyperlink" xfId="4941" builtinId="9" hidden="1"/>
    <cellStyle name="Followed Hyperlink" xfId="4940" builtinId="9" hidden="1"/>
    <cellStyle name="Followed Hyperlink" xfId="4938" builtinId="9" hidden="1"/>
    <cellStyle name="Followed Hyperlink" xfId="4946" builtinId="9" hidden="1"/>
    <cellStyle name="Followed Hyperlink" xfId="4948" builtinId="9" hidden="1"/>
    <cellStyle name="Followed Hyperlink" xfId="4950" builtinId="9" hidden="1"/>
    <cellStyle name="Followed Hyperlink" xfId="4952" builtinId="9" hidden="1"/>
    <cellStyle name="Followed Hyperlink" xfId="4954" builtinId="9" hidden="1"/>
    <cellStyle name="Followed Hyperlink" xfId="4956" builtinId="9" hidden="1"/>
    <cellStyle name="Followed Hyperlink" xfId="4958" builtinId="9" hidden="1"/>
    <cellStyle name="Followed Hyperlink" xfId="4960" builtinId="9" hidden="1"/>
    <cellStyle name="Followed Hyperlink" xfId="4962" builtinId="9" hidden="1"/>
    <cellStyle name="Followed Hyperlink" xfId="4964" builtinId="9" hidden="1"/>
    <cellStyle name="Followed Hyperlink" xfId="4966" builtinId="9" hidden="1"/>
    <cellStyle name="Followed Hyperlink" xfId="4968" builtinId="9" hidden="1"/>
    <cellStyle name="Followed Hyperlink" xfId="4970" builtinId="9" hidden="1"/>
    <cellStyle name="Followed Hyperlink" xfId="4982" builtinId="9" hidden="1"/>
    <cellStyle name="Followed Hyperlink" xfId="4984" builtinId="9" hidden="1"/>
    <cellStyle name="Followed Hyperlink" xfId="4986" builtinId="9" hidden="1"/>
    <cellStyle name="Followed Hyperlink" xfId="4988" builtinId="9" hidden="1"/>
    <cellStyle name="Followed Hyperlink" xfId="4990" builtinId="9" hidden="1"/>
    <cellStyle name="Followed Hyperlink" xfId="4992" builtinId="9" hidden="1"/>
    <cellStyle name="Followed Hyperlink" xfId="4994" builtinId="9" hidden="1"/>
    <cellStyle name="Followed Hyperlink" xfId="4996" builtinId="9" hidden="1"/>
    <cellStyle name="Followed Hyperlink" xfId="4998" builtinId="9" hidden="1"/>
    <cellStyle name="Followed Hyperlink" xfId="5000" builtinId="9" hidden="1"/>
    <cellStyle name="Followed Hyperlink" xfId="5002" builtinId="9" hidden="1"/>
    <cellStyle name="Followed Hyperlink" xfId="5004" builtinId="9" hidden="1"/>
    <cellStyle name="Followed Hyperlink" xfId="5006" builtinId="9" hidden="1"/>
    <cellStyle name="Followed Hyperlink" xfId="5008" builtinId="9" hidden="1"/>
    <cellStyle name="Followed Hyperlink" xfId="5010" builtinId="9" hidden="1"/>
    <cellStyle name="Followed Hyperlink" xfId="5012" builtinId="9" hidden="1"/>
    <cellStyle name="Followed Hyperlink" xfId="5014" builtinId="9" hidden="1"/>
    <cellStyle name="Followed Hyperlink" xfId="5016" builtinId="9" hidden="1"/>
    <cellStyle name="Followed Hyperlink" xfId="5021" builtinId="9" hidden="1"/>
    <cellStyle name="Followed Hyperlink" xfId="5030" builtinId="9" hidden="1"/>
    <cellStyle name="Followed Hyperlink" xfId="5032" builtinId="9" hidden="1"/>
    <cellStyle name="Followed Hyperlink" xfId="5034" builtinId="9" hidden="1"/>
    <cellStyle name="Followed Hyperlink" xfId="5036" builtinId="9" hidden="1"/>
    <cellStyle name="Followed Hyperlink" xfId="5038" builtinId="9" hidden="1"/>
    <cellStyle name="Followed Hyperlink" xfId="5040" builtinId="9" hidden="1"/>
    <cellStyle name="Followed Hyperlink" xfId="5042" builtinId="9" hidden="1"/>
    <cellStyle name="Followed Hyperlink" xfId="5044" builtinId="9" hidden="1"/>
    <cellStyle name="Followed Hyperlink" xfId="5046" builtinId="9" hidden="1"/>
    <cellStyle name="Followed Hyperlink" xfId="5048" builtinId="9" hidden="1"/>
    <cellStyle name="Followed Hyperlink" xfId="5050" builtinId="9" hidden="1"/>
    <cellStyle name="Followed Hyperlink" xfId="5052" builtinId="9" hidden="1"/>
    <cellStyle name="Followed Hyperlink" xfId="5054" builtinId="9" hidden="1"/>
    <cellStyle name="Followed Hyperlink" xfId="5056" builtinId="9" hidden="1"/>
    <cellStyle name="Followed Hyperlink" xfId="5058" builtinId="9" hidden="1"/>
    <cellStyle name="Followed Hyperlink" xfId="5060" builtinId="9" hidden="1"/>
    <cellStyle name="Followed Hyperlink" xfId="5062" builtinId="9" hidden="1"/>
    <cellStyle name="Followed Hyperlink" xfId="5063" builtinId="9" hidden="1"/>
    <cellStyle name="Followed Hyperlink" xfId="5072" builtinId="9" hidden="1"/>
    <cellStyle name="Followed Hyperlink" xfId="5070" builtinId="9" hidden="1"/>
    <cellStyle name="Followed Hyperlink" xfId="5069" builtinId="9" hidden="1"/>
    <cellStyle name="Followed Hyperlink" xfId="5064" builtinId="9" hidden="1"/>
    <cellStyle name="Followed Hyperlink" xfId="5066" builtinId="9" hidden="1"/>
    <cellStyle name="Followed Hyperlink" xfId="5025" builtinId="9" hidden="1"/>
    <cellStyle name="Followed Hyperlink" xfId="5078" builtinId="9" hidden="1"/>
    <cellStyle name="Followed Hyperlink" xfId="5080" builtinId="9" hidden="1"/>
    <cellStyle name="Followed Hyperlink" xfId="5082" builtinId="9" hidden="1"/>
    <cellStyle name="Followed Hyperlink" xfId="5084" builtinId="9" hidden="1"/>
    <cellStyle name="Followed Hyperlink" xfId="5086" builtinId="9" hidden="1"/>
    <cellStyle name="Followed Hyperlink" xfId="5088" builtinId="9" hidden="1"/>
    <cellStyle name="Followed Hyperlink" xfId="5090" builtinId="9" hidden="1"/>
    <cellStyle name="Followed Hyperlink" xfId="5092" builtinId="9" hidden="1"/>
    <cellStyle name="Followed Hyperlink" xfId="5094" builtinId="9" hidden="1"/>
    <cellStyle name="Followed Hyperlink" xfId="5096" builtinId="9" hidden="1"/>
    <cellStyle name="Followed Hyperlink" xfId="5098" builtinId="9" hidden="1"/>
    <cellStyle name="Followed Hyperlink" xfId="5106" builtinId="9" hidden="1"/>
    <cellStyle name="Followed Hyperlink" xfId="5074" builtinId="9" hidden="1"/>
    <cellStyle name="Followed Hyperlink" xfId="5103" builtinId="9" hidden="1"/>
    <cellStyle name="Followed Hyperlink" xfId="5102" builtinId="9" hidden="1"/>
    <cellStyle name="Followed Hyperlink" xfId="5100" builtinId="9" hidden="1"/>
    <cellStyle name="Followed Hyperlink" xfId="5108" builtinId="9" hidden="1"/>
    <cellStyle name="Followed Hyperlink" xfId="5110" builtinId="9" hidden="1"/>
    <cellStyle name="Followed Hyperlink" xfId="5112" builtinId="9" hidden="1"/>
    <cellStyle name="Followed Hyperlink" xfId="5114" builtinId="9" hidden="1"/>
    <cellStyle name="Followed Hyperlink" xfId="5116" builtinId="9" hidden="1"/>
    <cellStyle name="Followed Hyperlink" xfId="5118" builtinId="9" hidden="1"/>
    <cellStyle name="Followed Hyperlink" xfId="5120" builtinId="9" hidden="1"/>
    <cellStyle name="Followed Hyperlink" xfId="5122" builtinId="9" hidden="1"/>
    <cellStyle name="Followed Hyperlink" xfId="5124" builtinId="9" hidden="1"/>
    <cellStyle name="Followed Hyperlink" xfId="5126" builtinId="9" hidden="1"/>
    <cellStyle name="Followed Hyperlink" xfId="5128" builtinId="9" hidden="1"/>
    <cellStyle name="Followed Hyperlink" xfId="5130" builtinId="9" hidden="1"/>
    <cellStyle name="Followed Hyperlink" xfId="5132" builtinId="9" hidden="1"/>
    <cellStyle name="Followed Hyperlink" xfId="5135" builtinId="9" hidden="1"/>
    <cellStyle name="Followed Hyperlink" xfId="5137" builtinId="9" hidden="1"/>
    <cellStyle name="Followed Hyperlink" xfId="5139" builtinId="9" hidden="1"/>
    <cellStyle name="Followed Hyperlink" xfId="5019" builtinId="9" hidden="1"/>
    <cellStyle name="Followed Hyperlink" xfId="5133" builtinId="9" hidden="1"/>
    <cellStyle name="Followed Hyperlink" xfId="5141" builtinId="9" hidden="1"/>
    <cellStyle name="Followed Hyperlink" xfId="5143" builtinId="9" hidden="1"/>
    <cellStyle name="Followed Hyperlink" xfId="5145" builtinId="9" hidden="1"/>
    <cellStyle name="Followed Hyperlink" xfId="5147" builtinId="9" hidden="1"/>
    <cellStyle name="Followed Hyperlink" xfId="5149" builtinId="9" hidden="1"/>
    <cellStyle name="Followed Hyperlink" xfId="5151" builtinId="9" hidden="1"/>
    <cellStyle name="Followed Hyperlink" xfId="5153" builtinId="9" hidden="1"/>
    <cellStyle name="Followed Hyperlink" xfId="5155" builtinId="9" hidden="1"/>
    <cellStyle name="Followed Hyperlink" xfId="5157" builtinId="9" hidden="1"/>
    <cellStyle name="Followed Hyperlink" xfId="5159" builtinId="9" hidden="1"/>
    <cellStyle name="Followed Hyperlink" xfId="5161" builtinId="9" hidden="1"/>
    <cellStyle name="Followed Hyperlink" xfId="5163" builtinId="9" hidden="1"/>
    <cellStyle name="Followed Hyperlink" xfId="5165" builtinId="9" hidden="1"/>
    <cellStyle name="Followed Hyperlink" xfId="5167" builtinId="9" hidden="1"/>
    <cellStyle name="Followed Hyperlink" xfId="5169" builtinId="9" hidden="1"/>
    <cellStyle name="Followed Hyperlink" xfId="5171" builtinId="9" hidden="1"/>
    <cellStyle name="Followed Hyperlink" xfId="5176" builtinId="9" hidden="1"/>
    <cellStyle name="Followed Hyperlink" xfId="5185" builtinId="9" hidden="1"/>
    <cellStyle name="Followed Hyperlink" xfId="5187" builtinId="9" hidden="1"/>
    <cellStyle name="Followed Hyperlink" xfId="5189" builtinId="9" hidden="1"/>
    <cellStyle name="Followed Hyperlink" xfId="5191" builtinId="9" hidden="1"/>
    <cellStyle name="Followed Hyperlink" xfId="5193" builtinId="9" hidden="1"/>
    <cellStyle name="Followed Hyperlink" xfId="5195" builtinId="9" hidden="1"/>
    <cellStyle name="Followed Hyperlink" xfId="5197" builtinId="9" hidden="1"/>
    <cellStyle name="Followed Hyperlink" xfId="5199" builtinId="9" hidden="1"/>
    <cellStyle name="Followed Hyperlink" xfId="5201" builtinId="9" hidden="1"/>
    <cellStyle name="Followed Hyperlink" xfId="5203" builtinId="9" hidden="1"/>
    <cellStyle name="Followed Hyperlink" xfId="5205" builtinId="9" hidden="1"/>
    <cellStyle name="Followed Hyperlink" xfId="5207" builtinId="9" hidden="1"/>
    <cellStyle name="Followed Hyperlink" xfId="5209" builtinId="9" hidden="1"/>
    <cellStyle name="Followed Hyperlink" xfId="5211" builtinId="9" hidden="1"/>
    <cellStyle name="Followed Hyperlink" xfId="5213" builtinId="9" hidden="1"/>
    <cellStyle name="Followed Hyperlink" xfId="5215" builtinId="9" hidden="1"/>
    <cellStyle name="Followed Hyperlink" xfId="5217" builtinId="9" hidden="1"/>
    <cellStyle name="Followed Hyperlink" xfId="5218" builtinId="9" hidden="1"/>
    <cellStyle name="Followed Hyperlink" xfId="5227" builtinId="9" hidden="1"/>
    <cellStyle name="Followed Hyperlink" xfId="5225" builtinId="9" hidden="1"/>
    <cellStyle name="Followed Hyperlink" xfId="5224" builtinId="9" hidden="1"/>
    <cellStyle name="Followed Hyperlink" xfId="5219" builtinId="9" hidden="1"/>
    <cellStyle name="Followed Hyperlink" xfId="5221" builtinId="9" hidden="1"/>
    <cellStyle name="Followed Hyperlink" xfId="5181" builtinId="9" hidden="1"/>
    <cellStyle name="Followed Hyperlink" xfId="5233" builtinId="9" hidden="1"/>
    <cellStyle name="Followed Hyperlink" xfId="5235" builtinId="9" hidden="1"/>
    <cellStyle name="Followed Hyperlink" xfId="5237" builtinId="9" hidden="1"/>
    <cellStyle name="Followed Hyperlink" xfId="5239" builtinId="9" hidden="1"/>
    <cellStyle name="Followed Hyperlink" xfId="5241" builtinId="9" hidden="1"/>
    <cellStyle name="Followed Hyperlink" xfId="5243" builtinId="9" hidden="1"/>
    <cellStyle name="Followed Hyperlink" xfId="5245" builtinId="9" hidden="1"/>
    <cellStyle name="Followed Hyperlink" xfId="5247" builtinId="9" hidden="1"/>
    <cellStyle name="Followed Hyperlink" xfId="5249" builtinId="9" hidden="1"/>
    <cellStyle name="Followed Hyperlink" xfId="5251" builtinId="9" hidden="1"/>
    <cellStyle name="Followed Hyperlink" xfId="5253" builtinId="9" hidden="1"/>
    <cellStyle name="Followed Hyperlink" xfId="5261" builtinId="9" hidden="1"/>
    <cellStyle name="Followed Hyperlink" xfId="5229" builtinId="9" hidden="1"/>
    <cellStyle name="Followed Hyperlink" xfId="5258" builtinId="9" hidden="1"/>
    <cellStyle name="Followed Hyperlink" xfId="5257" builtinId="9" hidden="1"/>
    <cellStyle name="Followed Hyperlink" xfId="5255" builtinId="9" hidden="1"/>
    <cellStyle name="Followed Hyperlink" xfId="5263" builtinId="9" hidden="1"/>
    <cellStyle name="Followed Hyperlink" xfId="5265" builtinId="9" hidden="1"/>
    <cellStyle name="Followed Hyperlink" xfId="5267" builtinId="9" hidden="1"/>
    <cellStyle name="Followed Hyperlink" xfId="5269" builtinId="9" hidden="1"/>
    <cellStyle name="Followed Hyperlink" xfId="5271" builtinId="9" hidden="1"/>
    <cellStyle name="Followed Hyperlink" xfId="5273" builtinId="9" hidden="1"/>
    <cellStyle name="Followed Hyperlink" xfId="5275" builtinId="9" hidden="1"/>
    <cellStyle name="Followed Hyperlink" xfId="5277" builtinId="9" hidden="1"/>
    <cellStyle name="Followed Hyperlink" xfId="5279" builtinId="9" hidden="1"/>
    <cellStyle name="Followed Hyperlink" xfId="5281" builtinId="9" hidden="1"/>
    <cellStyle name="Followed Hyperlink" xfId="5283" builtinId="9" hidden="1"/>
    <cellStyle name="Followed Hyperlink" xfId="5285" builtinId="9" hidden="1"/>
    <cellStyle name="Followed Hyperlink" xfId="5287" builtinId="9" hidden="1"/>
    <cellStyle name="Followed Hyperlink" xfId="5290" builtinId="9" hidden="1"/>
    <cellStyle name="Followed Hyperlink" xfId="5292" builtinId="9" hidden="1"/>
    <cellStyle name="Followed Hyperlink" xfId="5294" builtinId="9" hidden="1"/>
    <cellStyle name="Followed Hyperlink" xfId="5017" builtinId="9" hidden="1"/>
    <cellStyle name="Followed Hyperlink" xfId="5020" builtinId="9" hidden="1"/>
    <cellStyle name="Followed Hyperlink" xfId="4979" builtinId="9" hidden="1"/>
    <cellStyle name="Followed Hyperlink" xfId="5027" builtinId="9" hidden="1"/>
    <cellStyle name="Followed Hyperlink" xfId="4980" builtinId="9" hidden="1"/>
    <cellStyle name="Followed Hyperlink" xfId="5295" builtinId="9" hidden="1"/>
    <cellStyle name="Followed Hyperlink" xfId="5297" builtinId="9" hidden="1"/>
    <cellStyle name="Followed Hyperlink" xfId="5299" builtinId="9" hidden="1"/>
    <cellStyle name="Followed Hyperlink" xfId="5301" builtinId="9" hidden="1"/>
    <cellStyle name="Followed Hyperlink" xfId="5303" builtinId="9" hidden="1"/>
    <cellStyle name="Followed Hyperlink" xfId="5305" builtinId="9" hidden="1"/>
    <cellStyle name="Followed Hyperlink" xfId="5307" builtinId="9" hidden="1"/>
    <cellStyle name="Followed Hyperlink" xfId="5309" builtinId="9" hidden="1"/>
    <cellStyle name="Followed Hyperlink" xfId="5311" builtinId="9" hidden="1"/>
    <cellStyle name="Followed Hyperlink" xfId="5313" builtinId="9" hidden="1"/>
    <cellStyle name="Followed Hyperlink" xfId="5315" builtinId="9" hidden="1"/>
    <cellStyle name="Followed Hyperlink" xfId="5317" builtinId="9" hidden="1"/>
    <cellStyle name="Followed Hyperlink" xfId="5319" builtinId="9" hidden="1"/>
    <cellStyle name="Followed Hyperlink" xfId="5324" builtinId="9" hidden="1"/>
    <cellStyle name="Followed Hyperlink" xfId="5334" builtinId="9" hidden="1"/>
    <cellStyle name="Followed Hyperlink" xfId="5336" builtinId="9" hidden="1"/>
    <cellStyle name="Followed Hyperlink" xfId="5338" builtinId="9" hidden="1"/>
    <cellStyle name="Followed Hyperlink" xfId="5340" builtinId="9" hidden="1"/>
    <cellStyle name="Followed Hyperlink" xfId="5342" builtinId="9" hidden="1"/>
    <cellStyle name="Followed Hyperlink" xfId="5344" builtinId="9" hidden="1"/>
    <cellStyle name="Followed Hyperlink" xfId="5346" builtinId="9" hidden="1"/>
    <cellStyle name="Followed Hyperlink" xfId="5348" builtinId="9" hidden="1"/>
    <cellStyle name="Followed Hyperlink" xfId="5350" builtinId="9" hidden="1"/>
    <cellStyle name="Followed Hyperlink" xfId="5352" builtinId="9" hidden="1"/>
    <cellStyle name="Followed Hyperlink" xfId="5354" builtinId="9" hidden="1"/>
    <cellStyle name="Followed Hyperlink" xfId="5356" builtinId="9" hidden="1"/>
    <cellStyle name="Followed Hyperlink" xfId="5358" builtinId="9" hidden="1"/>
    <cellStyle name="Followed Hyperlink" xfId="5360" builtinId="9" hidden="1"/>
    <cellStyle name="Followed Hyperlink" xfId="5362" builtinId="9" hidden="1"/>
    <cellStyle name="Followed Hyperlink" xfId="5364" builtinId="9" hidden="1"/>
    <cellStyle name="Followed Hyperlink" xfId="5366" builtinId="9" hidden="1"/>
    <cellStyle name="Followed Hyperlink" xfId="5367" builtinId="9" hidden="1"/>
    <cellStyle name="Followed Hyperlink" xfId="5376" builtinId="9" hidden="1"/>
    <cellStyle name="Followed Hyperlink" xfId="5374" builtinId="9" hidden="1"/>
    <cellStyle name="Followed Hyperlink" xfId="5373" builtinId="9" hidden="1"/>
    <cellStyle name="Followed Hyperlink" xfId="5368" builtinId="9" hidden="1"/>
    <cellStyle name="Followed Hyperlink" xfId="5370" builtinId="9" hidden="1"/>
    <cellStyle name="Followed Hyperlink" xfId="5329" builtinId="9" hidden="1"/>
    <cellStyle name="Followed Hyperlink" xfId="5382" builtinId="9" hidden="1"/>
    <cellStyle name="Followed Hyperlink" xfId="5384" builtinId="9" hidden="1"/>
    <cellStyle name="Followed Hyperlink" xfId="5386" builtinId="9" hidden="1"/>
    <cellStyle name="Followed Hyperlink" xfId="5388" builtinId="9" hidden="1"/>
    <cellStyle name="Followed Hyperlink" xfId="5390" builtinId="9" hidden="1"/>
    <cellStyle name="Followed Hyperlink" xfId="5392" builtinId="9" hidden="1"/>
    <cellStyle name="Followed Hyperlink" xfId="5394" builtinId="9" hidden="1"/>
    <cellStyle name="Followed Hyperlink" xfId="5396" builtinId="9" hidden="1"/>
    <cellStyle name="Followed Hyperlink" xfId="5398" builtinId="9" hidden="1"/>
    <cellStyle name="Followed Hyperlink" xfId="5400" builtinId="9" hidden="1"/>
    <cellStyle name="Followed Hyperlink" xfId="5402" builtinId="9" hidden="1"/>
    <cellStyle name="Followed Hyperlink" xfId="5410" builtinId="9" hidden="1"/>
    <cellStyle name="Followed Hyperlink" xfId="5378" builtinId="9" hidden="1"/>
    <cellStyle name="Followed Hyperlink" xfId="5407" builtinId="9" hidden="1"/>
    <cellStyle name="Followed Hyperlink" xfId="5406" builtinId="9" hidden="1"/>
    <cellStyle name="Followed Hyperlink" xfId="5404" builtinId="9" hidden="1"/>
    <cellStyle name="Followed Hyperlink" xfId="5412" builtinId="9" hidden="1"/>
    <cellStyle name="Followed Hyperlink" xfId="5414" builtinId="9" hidden="1"/>
    <cellStyle name="Followed Hyperlink" xfId="5416" builtinId="9" hidden="1"/>
    <cellStyle name="Followed Hyperlink" xfId="5418" builtinId="9" hidden="1"/>
    <cellStyle name="Followed Hyperlink" xfId="5420" builtinId="9" hidden="1"/>
    <cellStyle name="Followed Hyperlink" xfId="5422" builtinId="9" hidden="1"/>
    <cellStyle name="Followed Hyperlink" xfId="5424" builtinId="9" hidden="1"/>
    <cellStyle name="Followed Hyperlink" xfId="5426" builtinId="9" hidden="1"/>
    <cellStyle name="Followed Hyperlink" xfId="5428" builtinId="9" hidden="1"/>
    <cellStyle name="Followed Hyperlink" xfId="5430" builtinId="9" hidden="1"/>
    <cellStyle name="Followed Hyperlink" xfId="5432" builtinId="9" hidden="1"/>
    <cellStyle name="Followed Hyperlink" xfId="5434" builtinId="9" hidden="1"/>
    <cellStyle name="Followed Hyperlink" xfId="5436" builtinId="9" hidden="1"/>
    <cellStyle name="Followed Hyperlink" xfId="5439" builtinId="9" hidden="1"/>
    <cellStyle name="Followed Hyperlink" xfId="5441" builtinId="9" hidden="1"/>
    <cellStyle name="Followed Hyperlink" xfId="5443" builtinId="9" hidden="1"/>
    <cellStyle name="Followed Hyperlink" xfId="4973" builtinId="9" hidden="1"/>
    <cellStyle name="Followed Hyperlink" xfId="4977" builtinId="9" hidden="1"/>
    <cellStyle name="Followed Hyperlink" xfId="4974" builtinId="9" hidden="1"/>
    <cellStyle name="Followed Hyperlink" xfId="5182" builtinId="9" hidden="1"/>
    <cellStyle name="Followed Hyperlink" xfId="5018" builtinId="9" hidden="1"/>
    <cellStyle name="Followed Hyperlink" xfId="5444" builtinId="9" hidden="1"/>
    <cellStyle name="Followed Hyperlink" xfId="5446" builtinId="9" hidden="1"/>
    <cellStyle name="Followed Hyperlink" xfId="5448" builtinId="9" hidden="1"/>
    <cellStyle name="Followed Hyperlink" xfId="5450" builtinId="9" hidden="1"/>
    <cellStyle name="Followed Hyperlink" xfId="5452" builtinId="9" hidden="1"/>
    <cellStyle name="Followed Hyperlink" xfId="5454" builtinId="9" hidden="1"/>
    <cellStyle name="Followed Hyperlink" xfId="5456" builtinId="9" hidden="1"/>
    <cellStyle name="Followed Hyperlink" xfId="5458" builtinId="9" hidden="1"/>
    <cellStyle name="Followed Hyperlink" xfId="5460" builtinId="9" hidden="1"/>
    <cellStyle name="Followed Hyperlink" xfId="5462" builtinId="9" hidden="1"/>
    <cellStyle name="Followed Hyperlink" xfId="5464" builtinId="9" hidden="1"/>
    <cellStyle name="Followed Hyperlink" xfId="5466" builtinId="9" hidden="1"/>
    <cellStyle name="Followed Hyperlink" xfId="5468" builtinId="9" hidden="1"/>
    <cellStyle name="Followed Hyperlink" xfId="5472" builtinId="9" hidden="1"/>
    <cellStyle name="Followed Hyperlink" xfId="5480" builtinId="9" hidden="1"/>
    <cellStyle name="Followed Hyperlink" xfId="5482" builtinId="9" hidden="1"/>
    <cellStyle name="Followed Hyperlink" xfId="5484" builtinId="9" hidden="1"/>
    <cellStyle name="Followed Hyperlink" xfId="5486" builtinId="9" hidden="1"/>
    <cellStyle name="Followed Hyperlink" xfId="5488" builtinId="9" hidden="1"/>
    <cellStyle name="Followed Hyperlink" xfId="5490" builtinId="9" hidden="1"/>
    <cellStyle name="Followed Hyperlink" xfId="5492" builtinId="9" hidden="1"/>
    <cellStyle name="Followed Hyperlink" xfId="5494" builtinId="9" hidden="1"/>
    <cellStyle name="Followed Hyperlink" xfId="5496" builtinId="9" hidden="1"/>
    <cellStyle name="Followed Hyperlink" xfId="5498" builtinId="9" hidden="1"/>
    <cellStyle name="Followed Hyperlink" xfId="5500" builtinId="9" hidden="1"/>
    <cellStyle name="Followed Hyperlink" xfId="5502" builtinId="9" hidden="1"/>
    <cellStyle name="Followed Hyperlink" xfId="5504" builtinId="9" hidden="1"/>
    <cellStyle name="Followed Hyperlink" xfId="5506" builtinId="9" hidden="1"/>
    <cellStyle name="Followed Hyperlink" xfId="5508" builtinId="9" hidden="1"/>
    <cellStyle name="Followed Hyperlink" xfId="5510" builtinId="9" hidden="1"/>
    <cellStyle name="Followed Hyperlink" xfId="5512" builtinId="9" hidden="1"/>
    <cellStyle name="Followed Hyperlink" xfId="5513" builtinId="9" hidden="1"/>
    <cellStyle name="Followed Hyperlink" xfId="5522" builtinId="9" hidden="1"/>
    <cellStyle name="Followed Hyperlink" xfId="5520" builtinId="9" hidden="1"/>
    <cellStyle name="Followed Hyperlink" xfId="5519" builtinId="9" hidden="1"/>
    <cellStyle name="Followed Hyperlink" xfId="5514" builtinId="9" hidden="1"/>
    <cellStyle name="Followed Hyperlink" xfId="5516" builtinId="9" hidden="1"/>
    <cellStyle name="Followed Hyperlink" xfId="5476" builtinId="9" hidden="1"/>
    <cellStyle name="Followed Hyperlink" xfId="5528" builtinId="9" hidden="1"/>
    <cellStyle name="Followed Hyperlink" xfId="5530" builtinId="9" hidden="1"/>
    <cellStyle name="Followed Hyperlink" xfId="5532" builtinId="9" hidden="1"/>
    <cellStyle name="Followed Hyperlink" xfId="5534" builtinId="9" hidden="1"/>
    <cellStyle name="Followed Hyperlink" xfId="5536" builtinId="9" hidden="1"/>
    <cellStyle name="Followed Hyperlink" xfId="5538" builtinId="9" hidden="1"/>
    <cellStyle name="Followed Hyperlink" xfId="5540" builtinId="9" hidden="1"/>
    <cellStyle name="Followed Hyperlink" xfId="5542" builtinId="9" hidden="1"/>
    <cellStyle name="Followed Hyperlink" xfId="5544" builtinId="9" hidden="1"/>
    <cellStyle name="Followed Hyperlink" xfId="5546" builtinId="9" hidden="1"/>
    <cellStyle name="Followed Hyperlink" xfId="5548" builtinId="9" hidden="1"/>
    <cellStyle name="Followed Hyperlink" xfId="5556" builtinId="9" hidden="1"/>
    <cellStyle name="Followed Hyperlink" xfId="5524" builtinId="9" hidden="1"/>
    <cellStyle name="Followed Hyperlink" xfId="5553" builtinId="9" hidden="1"/>
    <cellStyle name="Followed Hyperlink" xfId="5552" builtinId="9" hidden="1"/>
    <cellStyle name="Followed Hyperlink" xfId="5550" builtinId="9" hidden="1"/>
    <cellStyle name="Followed Hyperlink" xfId="5558" builtinId="9" hidden="1"/>
    <cellStyle name="Followed Hyperlink" xfId="5560" builtinId="9" hidden="1"/>
    <cellStyle name="Followed Hyperlink" xfId="5562" builtinId="9" hidden="1"/>
    <cellStyle name="Followed Hyperlink" xfId="5564" builtinId="9" hidden="1"/>
    <cellStyle name="Followed Hyperlink" xfId="5566" builtinId="9" hidden="1"/>
    <cellStyle name="Followed Hyperlink" xfId="5568" builtinId="9" hidden="1"/>
    <cellStyle name="Followed Hyperlink" xfId="5570" builtinId="9" hidden="1"/>
    <cellStyle name="Followed Hyperlink" xfId="5572" builtinId="9" hidden="1"/>
    <cellStyle name="Followed Hyperlink" xfId="5574" builtinId="9" hidden="1"/>
    <cellStyle name="Followed Hyperlink" xfId="5576" builtinId="9" hidden="1"/>
    <cellStyle name="Followed Hyperlink" xfId="5578" builtinId="9" hidden="1"/>
    <cellStyle name="Followed Hyperlink" xfId="5580" builtinId="9" hidden="1"/>
    <cellStyle name="Followed Hyperlink" xfId="5582" builtinId="9" hidden="1"/>
    <cellStyle name="Followed Hyperlink" xfId="5585" builtinId="9" hidden="1"/>
    <cellStyle name="Followed Hyperlink" xfId="5587" builtinId="9" hidden="1"/>
    <cellStyle name="Followed Hyperlink" xfId="5589" builtinId="9" hidden="1"/>
    <cellStyle name="Followed Hyperlink" xfId="5026" builtinId="9" hidden="1"/>
    <cellStyle name="Followed Hyperlink" xfId="5172" builtinId="9" hidden="1"/>
    <cellStyle name="Followed Hyperlink" xfId="5179" builtinId="9" hidden="1"/>
    <cellStyle name="Followed Hyperlink" xfId="5331" builtinId="9" hidden="1"/>
    <cellStyle name="Followed Hyperlink" xfId="5024" builtinId="9" hidden="1"/>
    <cellStyle name="Followed Hyperlink" xfId="5590" builtinId="9" hidden="1"/>
    <cellStyle name="Followed Hyperlink" xfId="5592" builtinId="9" hidden="1"/>
    <cellStyle name="Followed Hyperlink" xfId="5594" builtinId="9" hidden="1"/>
    <cellStyle name="Followed Hyperlink" xfId="5596" builtinId="9" hidden="1"/>
    <cellStyle name="Followed Hyperlink" xfId="5598" builtinId="9" hidden="1"/>
    <cellStyle name="Followed Hyperlink" xfId="5600" builtinId="9" hidden="1"/>
    <cellStyle name="Followed Hyperlink" xfId="5602" builtinId="9" hidden="1"/>
    <cellStyle name="Followed Hyperlink" xfId="5604" builtinId="9" hidden="1"/>
    <cellStyle name="Followed Hyperlink" xfId="5606" builtinId="9" hidden="1"/>
    <cellStyle name="Followed Hyperlink" xfId="5608" builtinId="9" hidden="1"/>
    <cellStyle name="Followed Hyperlink" xfId="5610" builtinId="9" hidden="1"/>
    <cellStyle name="Followed Hyperlink" xfId="5612" builtinId="9" hidden="1"/>
    <cellStyle name="Followed Hyperlink" xfId="5614" builtinId="9" hidden="1"/>
    <cellStyle name="Followed Hyperlink" xfId="5619" builtinId="9" hidden="1"/>
    <cellStyle name="Followed Hyperlink" xfId="5625" builtinId="9" hidden="1"/>
    <cellStyle name="Followed Hyperlink" xfId="5627" builtinId="9" hidden="1"/>
    <cellStyle name="Followed Hyperlink" xfId="5629" builtinId="9" hidden="1"/>
    <cellStyle name="Followed Hyperlink" xfId="5631" builtinId="9" hidden="1"/>
    <cellStyle name="Followed Hyperlink" xfId="5633" builtinId="9" hidden="1"/>
    <cellStyle name="Followed Hyperlink" xfId="5635" builtinId="9" hidden="1"/>
    <cellStyle name="Followed Hyperlink" xfId="5637" builtinId="9" hidden="1"/>
    <cellStyle name="Followed Hyperlink" xfId="5639" builtinId="9" hidden="1"/>
    <cellStyle name="Followed Hyperlink" xfId="5641" builtinId="9" hidden="1"/>
    <cellStyle name="Followed Hyperlink" xfId="5643" builtinId="9" hidden="1"/>
    <cellStyle name="Followed Hyperlink" xfId="5645" builtinId="9" hidden="1"/>
    <cellStyle name="Followed Hyperlink" xfId="5647" builtinId="9" hidden="1"/>
    <cellStyle name="Followed Hyperlink" xfId="5649" builtinId="9" hidden="1"/>
    <cellStyle name="Followed Hyperlink" xfId="5651" builtinId="9" hidden="1"/>
    <cellStyle name="Followed Hyperlink" xfId="5653" builtinId="9" hidden="1"/>
    <cellStyle name="Followed Hyperlink" xfId="5655" builtinId="9" hidden="1"/>
    <cellStyle name="Followed Hyperlink" xfId="5657" builtinId="9" hidden="1"/>
    <cellStyle name="Followed Hyperlink" xfId="5658" builtinId="9" hidden="1"/>
    <cellStyle name="Followed Hyperlink" xfId="5667" builtinId="9" hidden="1"/>
    <cellStyle name="Followed Hyperlink" xfId="5665" builtinId="9" hidden="1"/>
    <cellStyle name="Followed Hyperlink" xfId="5664" builtinId="9" hidden="1"/>
    <cellStyle name="Followed Hyperlink" xfId="5659" builtinId="9" hidden="1"/>
    <cellStyle name="Followed Hyperlink" xfId="5661" builtinId="9" hidden="1"/>
    <cellStyle name="Followed Hyperlink" xfId="5622" builtinId="9" hidden="1"/>
    <cellStyle name="Followed Hyperlink" xfId="5673" builtinId="9" hidden="1"/>
    <cellStyle name="Followed Hyperlink" xfId="5675" builtinId="9" hidden="1"/>
    <cellStyle name="Followed Hyperlink" xfId="5677" builtinId="9" hidden="1"/>
    <cellStyle name="Followed Hyperlink" xfId="5679" builtinId="9" hidden="1"/>
    <cellStyle name="Followed Hyperlink" xfId="5681" builtinId="9" hidden="1"/>
    <cellStyle name="Followed Hyperlink" xfId="5683" builtinId="9" hidden="1"/>
    <cellStyle name="Followed Hyperlink" xfId="5685" builtinId="9" hidden="1"/>
    <cellStyle name="Followed Hyperlink" xfId="5687" builtinId="9" hidden="1"/>
    <cellStyle name="Followed Hyperlink" xfId="5689" builtinId="9" hidden="1"/>
    <cellStyle name="Followed Hyperlink" xfId="5691" builtinId="9" hidden="1"/>
    <cellStyle name="Followed Hyperlink" xfId="5693" builtinId="9" hidden="1"/>
    <cellStyle name="Followed Hyperlink" xfId="5701" builtinId="9" hidden="1"/>
    <cellStyle name="Followed Hyperlink" xfId="5669" builtinId="9" hidden="1"/>
    <cellStyle name="Followed Hyperlink" xfId="5698" builtinId="9" hidden="1"/>
    <cellStyle name="Followed Hyperlink" xfId="5697" builtinId="9" hidden="1"/>
    <cellStyle name="Followed Hyperlink" xfId="5695" builtinId="9" hidden="1"/>
    <cellStyle name="Followed Hyperlink" xfId="5703" builtinId="9" hidden="1"/>
    <cellStyle name="Followed Hyperlink" xfId="5705" builtinId="9" hidden="1"/>
    <cellStyle name="Followed Hyperlink" xfId="5707" builtinId="9" hidden="1"/>
    <cellStyle name="Followed Hyperlink" xfId="5709" builtinId="9" hidden="1"/>
    <cellStyle name="Followed Hyperlink" xfId="5711" builtinId="9" hidden="1"/>
    <cellStyle name="Followed Hyperlink" xfId="5713" builtinId="9" hidden="1"/>
    <cellStyle name="Followed Hyperlink" xfId="5715" builtinId="9" hidden="1"/>
    <cellStyle name="Followed Hyperlink" xfId="5717" builtinId="9" hidden="1"/>
    <cellStyle name="Followed Hyperlink" xfId="5719" builtinId="9" hidden="1"/>
    <cellStyle name="Followed Hyperlink" xfId="5721" builtinId="9" hidden="1"/>
    <cellStyle name="Followed Hyperlink" xfId="5723" builtinId="9" hidden="1"/>
    <cellStyle name="Followed Hyperlink" xfId="5725" builtinId="9" hidden="1"/>
    <cellStyle name="Followed Hyperlink" xfId="5727" builtinId="9" hidden="1"/>
    <cellStyle name="Followed Hyperlink" xfId="5730" builtinId="9" hidden="1"/>
    <cellStyle name="Followed Hyperlink" xfId="5732" builtinId="9" hidden="1"/>
    <cellStyle name="Followed Hyperlink" xfId="5734" builtinId="9" hidden="1"/>
    <cellStyle name="Followed Hyperlink" xfId="5616" builtinId="9" hidden="1"/>
    <cellStyle name="Followed Hyperlink" xfId="5618" builtinId="9" hidden="1"/>
    <cellStyle name="Followed Hyperlink" xfId="5617" builtinId="9" hidden="1"/>
    <cellStyle name="Followed Hyperlink" xfId="5728" builtinId="9" hidden="1"/>
    <cellStyle name="Followed Hyperlink" xfId="5736" builtinId="9" hidden="1"/>
    <cellStyle name="Followed Hyperlink" xfId="5738" builtinId="9" hidden="1"/>
    <cellStyle name="Followed Hyperlink" xfId="5740" builtinId="9" hidden="1"/>
    <cellStyle name="Followed Hyperlink" xfId="5742" builtinId="9" hidden="1"/>
    <cellStyle name="Followed Hyperlink" xfId="5744" builtinId="9" hidden="1"/>
    <cellStyle name="Followed Hyperlink" xfId="5746" builtinId="9" hidden="1"/>
    <cellStyle name="Followed Hyperlink" xfId="5748" builtinId="9" hidden="1"/>
    <cellStyle name="Followed Hyperlink" xfId="5750" builtinId="9" hidden="1"/>
    <cellStyle name="Followed Hyperlink" xfId="5752" builtinId="9" hidden="1"/>
    <cellStyle name="Followed Hyperlink" xfId="5754" builtinId="9" hidden="1"/>
    <cellStyle name="Followed Hyperlink" xfId="5756" builtinId="9" hidden="1"/>
    <cellStyle name="Followed Hyperlink" xfId="5758" builtinId="9" hidden="1"/>
    <cellStyle name="Followed Hyperlink" xfId="5760" builtinId="9" hidden="1"/>
    <cellStyle name="Followed Hyperlink" xfId="5762" builtinId="9" hidden="1"/>
    <cellStyle name="Followed Hyperlink" xfId="5766" builtinId="9" hidden="1"/>
    <cellStyle name="Followed Hyperlink" xfId="5772" builtinId="9" hidden="1"/>
    <cellStyle name="Followed Hyperlink" xfId="5774" builtinId="9" hidden="1"/>
    <cellStyle name="Followed Hyperlink" xfId="5776" builtinId="9" hidden="1"/>
    <cellStyle name="Followed Hyperlink" xfId="5778" builtinId="9" hidden="1"/>
    <cellStyle name="Followed Hyperlink" xfId="5780" builtinId="9" hidden="1"/>
    <cellStyle name="Followed Hyperlink" xfId="5782" builtinId="9" hidden="1"/>
    <cellStyle name="Followed Hyperlink" xfId="5784" builtinId="9" hidden="1"/>
    <cellStyle name="Followed Hyperlink" xfId="5786" builtinId="9" hidden="1"/>
    <cellStyle name="Followed Hyperlink" xfId="5788" builtinId="9" hidden="1"/>
    <cellStyle name="Followed Hyperlink" xfId="5790" builtinId="9" hidden="1"/>
    <cellStyle name="Followed Hyperlink" xfId="5792" builtinId="9" hidden="1"/>
    <cellStyle name="Followed Hyperlink" xfId="5794" builtinId="9" hidden="1"/>
    <cellStyle name="Followed Hyperlink" xfId="5796" builtinId="9" hidden="1"/>
    <cellStyle name="Followed Hyperlink" xfId="5798" builtinId="9" hidden="1"/>
    <cellStyle name="Followed Hyperlink" xfId="5800" builtinId="9" hidden="1"/>
    <cellStyle name="Followed Hyperlink" xfId="5802" builtinId="9" hidden="1"/>
    <cellStyle name="Followed Hyperlink" xfId="5804" builtinId="9" hidden="1"/>
    <cellStyle name="Followed Hyperlink" xfId="5805" builtinId="9" hidden="1"/>
    <cellStyle name="Followed Hyperlink" xfId="5814" builtinId="9" hidden="1"/>
    <cellStyle name="Followed Hyperlink" xfId="5812" builtinId="9" hidden="1"/>
    <cellStyle name="Followed Hyperlink" xfId="5811" builtinId="9" hidden="1"/>
    <cellStyle name="Followed Hyperlink" xfId="5806" builtinId="9" hidden="1"/>
    <cellStyle name="Followed Hyperlink" xfId="5808" builtinId="9" hidden="1"/>
    <cellStyle name="Followed Hyperlink" xfId="5769" builtinId="9" hidden="1"/>
    <cellStyle name="Followed Hyperlink" xfId="5820" builtinId="9" hidden="1"/>
    <cellStyle name="Followed Hyperlink" xfId="5822" builtinId="9" hidden="1"/>
    <cellStyle name="Followed Hyperlink" xfId="5824" builtinId="9" hidden="1"/>
    <cellStyle name="Followed Hyperlink" xfId="5826" builtinId="9" hidden="1"/>
    <cellStyle name="Followed Hyperlink" xfId="5828" builtinId="9" hidden="1"/>
    <cellStyle name="Followed Hyperlink" xfId="5830" builtinId="9" hidden="1"/>
    <cellStyle name="Followed Hyperlink" xfId="5832" builtinId="9" hidden="1"/>
    <cellStyle name="Followed Hyperlink" xfId="5834" builtinId="9" hidden="1"/>
    <cellStyle name="Followed Hyperlink" xfId="5836" builtinId="9" hidden="1"/>
    <cellStyle name="Followed Hyperlink" xfId="5838" builtinId="9" hidden="1"/>
    <cellStyle name="Followed Hyperlink" xfId="5840" builtinId="9" hidden="1"/>
    <cellStyle name="Followed Hyperlink" xfId="5848" builtinId="9" hidden="1"/>
    <cellStyle name="Followed Hyperlink" xfId="5816" builtinId="9" hidden="1"/>
    <cellStyle name="Followed Hyperlink" xfId="5845" builtinId="9" hidden="1"/>
    <cellStyle name="Followed Hyperlink" xfId="5844" builtinId="9" hidden="1"/>
    <cellStyle name="Followed Hyperlink" xfId="5842" builtinId="9" hidden="1"/>
    <cellStyle name="Followed Hyperlink" xfId="5850" builtinId="9" hidden="1"/>
    <cellStyle name="Followed Hyperlink" xfId="5852" builtinId="9" hidden="1"/>
    <cellStyle name="Followed Hyperlink" xfId="5854" builtinId="9" hidden="1"/>
    <cellStyle name="Followed Hyperlink" xfId="5856" builtinId="9" hidden="1"/>
    <cellStyle name="Followed Hyperlink" xfId="5858" builtinId="9" hidden="1"/>
    <cellStyle name="Followed Hyperlink" xfId="5860" builtinId="9" hidden="1"/>
    <cellStyle name="Followed Hyperlink" xfId="5862" builtinId="9" hidden="1"/>
    <cellStyle name="Followed Hyperlink" xfId="5864" builtinId="9" hidden="1"/>
    <cellStyle name="Followed Hyperlink" xfId="5866" builtinId="9" hidden="1"/>
    <cellStyle name="Followed Hyperlink" xfId="5868" builtinId="9" hidden="1"/>
    <cellStyle name="Followed Hyperlink" xfId="5870" builtinId="9" hidden="1"/>
    <cellStyle name="Followed Hyperlink" xfId="5872" builtinId="9" hidden="1"/>
    <cellStyle name="Followed Hyperlink" xfId="5874" builtinId="9" hidden="1"/>
    <cellStyle name="Followed Hyperlink" xfId="5877" builtinId="9" hidden="1"/>
    <cellStyle name="Followed Hyperlink" xfId="5879" builtinId="9" hidden="1"/>
    <cellStyle name="Followed Hyperlink" xfId="5881" builtinId="9" hidden="1"/>
    <cellStyle name="Followed Hyperlink" xfId="5621" builtinId="9" hidden="1"/>
    <cellStyle name="Followed Hyperlink" xfId="5180" builtinId="9" hidden="1"/>
    <cellStyle name="Followed Hyperlink" xfId="5615" builtinId="9" hidden="1"/>
    <cellStyle name="Followed Hyperlink" xfId="5330" builtinId="9" hidden="1"/>
    <cellStyle name="Followed Hyperlink" xfId="5328" builtinId="9" hidden="1"/>
    <cellStyle name="Followed Hyperlink" xfId="5882" builtinId="9" hidden="1"/>
    <cellStyle name="Followed Hyperlink" xfId="5884" builtinId="9" hidden="1"/>
    <cellStyle name="Followed Hyperlink" xfId="5886" builtinId="9" hidden="1"/>
    <cellStyle name="Followed Hyperlink" xfId="5888" builtinId="9" hidden="1"/>
    <cellStyle name="Followed Hyperlink" xfId="5890" builtinId="9" hidden="1"/>
    <cellStyle name="Followed Hyperlink" xfId="5892" builtinId="9" hidden="1"/>
    <cellStyle name="Followed Hyperlink" xfId="5894" builtinId="9" hidden="1"/>
    <cellStyle name="Followed Hyperlink" xfId="5896" builtinId="9" hidden="1"/>
    <cellStyle name="Followed Hyperlink" xfId="5898" builtinId="9" hidden="1"/>
    <cellStyle name="Followed Hyperlink" xfId="5900" builtinId="9" hidden="1"/>
    <cellStyle name="Followed Hyperlink" xfId="5902" builtinId="9" hidden="1"/>
    <cellStyle name="Followed Hyperlink" xfId="5904" builtinId="9" hidden="1"/>
    <cellStyle name="Followed Hyperlink" xfId="5906" builtinId="9" hidden="1"/>
    <cellStyle name="Followed Hyperlink" xfId="5907" builtinId="9" hidden="1"/>
    <cellStyle name="Followed Hyperlink" xfId="5912" builtinId="9" hidden="1"/>
    <cellStyle name="Followed Hyperlink" xfId="5914" builtinId="9" hidden="1"/>
    <cellStyle name="Followed Hyperlink" xfId="5916" builtinId="9" hidden="1"/>
    <cellStyle name="Followed Hyperlink" xfId="5918" builtinId="9" hidden="1"/>
    <cellStyle name="Followed Hyperlink" xfId="5920" builtinId="9" hidden="1"/>
    <cellStyle name="Followed Hyperlink" xfId="5922" builtinId="9" hidden="1"/>
    <cellStyle name="Followed Hyperlink" xfId="5924" builtinId="9" hidden="1"/>
    <cellStyle name="Followed Hyperlink" xfId="5926" builtinId="9" hidden="1"/>
    <cellStyle name="Followed Hyperlink" xfId="5928" builtinId="9" hidden="1"/>
    <cellStyle name="Followed Hyperlink" xfId="5930" builtinId="9" hidden="1"/>
    <cellStyle name="Followed Hyperlink" xfId="5932" builtinId="9" hidden="1"/>
    <cellStyle name="Followed Hyperlink" xfId="5934" builtinId="9" hidden="1"/>
    <cellStyle name="Followed Hyperlink" xfId="5936" builtinId="9" hidden="1"/>
    <cellStyle name="Followed Hyperlink" xfId="5938" builtinId="9" hidden="1"/>
    <cellStyle name="Followed Hyperlink" xfId="5940" builtinId="9" hidden="1"/>
    <cellStyle name="Followed Hyperlink" xfId="5942" builtinId="9" hidden="1"/>
    <cellStyle name="Followed Hyperlink" xfId="5944" builtinId="9" hidden="1"/>
    <cellStyle name="Followed Hyperlink" xfId="5945" builtinId="9" hidden="1"/>
    <cellStyle name="Followed Hyperlink" xfId="5954" builtinId="9" hidden="1"/>
    <cellStyle name="Followed Hyperlink" xfId="5952" builtinId="9" hidden="1"/>
    <cellStyle name="Followed Hyperlink" xfId="5951" builtinId="9" hidden="1"/>
    <cellStyle name="Followed Hyperlink" xfId="5946" builtinId="9" hidden="1"/>
    <cellStyle name="Followed Hyperlink" xfId="5948" builtinId="9" hidden="1"/>
    <cellStyle name="Followed Hyperlink" xfId="5909" builtinId="9" hidden="1"/>
    <cellStyle name="Followed Hyperlink" xfId="5960" builtinId="9" hidden="1"/>
    <cellStyle name="Followed Hyperlink" xfId="5962" builtinId="9" hidden="1"/>
    <cellStyle name="Followed Hyperlink" xfId="5964" builtinId="9" hidden="1"/>
    <cellStyle name="Followed Hyperlink" xfId="5966" builtinId="9" hidden="1"/>
    <cellStyle name="Followed Hyperlink" xfId="5968" builtinId="9" hidden="1"/>
    <cellStyle name="Followed Hyperlink" xfId="5970" builtinId="9" hidden="1"/>
    <cellStyle name="Followed Hyperlink" xfId="5972" builtinId="9" hidden="1"/>
    <cellStyle name="Followed Hyperlink" xfId="5974" builtinId="9" hidden="1"/>
    <cellStyle name="Followed Hyperlink" xfId="5976" builtinId="9" hidden="1"/>
    <cellStyle name="Followed Hyperlink" xfId="5978" builtinId="9" hidden="1"/>
    <cellStyle name="Followed Hyperlink" xfId="5980" builtinId="9" hidden="1"/>
    <cellStyle name="Followed Hyperlink" xfId="5988" builtinId="9" hidden="1"/>
    <cellStyle name="Followed Hyperlink" xfId="5956" builtinId="9" hidden="1"/>
    <cellStyle name="Followed Hyperlink" xfId="5985" builtinId="9" hidden="1"/>
    <cellStyle name="Followed Hyperlink" xfId="5984" builtinId="9" hidden="1"/>
    <cellStyle name="Followed Hyperlink" xfId="5982" builtinId="9" hidden="1"/>
    <cellStyle name="Followed Hyperlink" xfId="5990" builtinId="9" hidden="1"/>
    <cellStyle name="Followed Hyperlink" xfId="5992" builtinId="9" hidden="1"/>
    <cellStyle name="Followed Hyperlink" xfId="5994" builtinId="9" hidden="1"/>
    <cellStyle name="Followed Hyperlink" xfId="5996" builtinId="9" hidden="1"/>
    <cellStyle name="Followed Hyperlink" xfId="5998" builtinId="9" hidden="1"/>
    <cellStyle name="Followed Hyperlink" xfId="6000" builtinId="9" hidden="1"/>
    <cellStyle name="Followed Hyperlink" xfId="6002" builtinId="9" hidden="1"/>
    <cellStyle name="Followed Hyperlink" xfId="6004" builtinId="9" hidden="1"/>
    <cellStyle name="Followed Hyperlink" xfId="6006" builtinId="9" hidden="1"/>
    <cellStyle name="Followed Hyperlink" xfId="6008" builtinId="9" hidden="1"/>
    <cellStyle name="Followed Hyperlink" xfId="6010" builtinId="9" hidden="1"/>
    <cellStyle name="Followed Hyperlink" xfId="6012" builtinId="9" hidden="1"/>
    <cellStyle name="Followed Hyperlink" xfId="6014" builtinId="9" hidden="1"/>
    <cellStyle name="Followed Hyperlink" xfId="6016" builtinId="9" hidden="1"/>
    <cellStyle name="Followed Hyperlink" xfId="6018" builtinId="9" hidden="1"/>
    <cellStyle name="Followed Hyperlink" xfId="6020" builtinId="9" hidden="1"/>
    <cellStyle name="Followed Hyperlink" xfId="6023" builtinId="9" hidden="1"/>
    <cellStyle name="Followed Hyperlink" xfId="6025" builtinId="9" hidden="1"/>
    <cellStyle name="Followed Hyperlink" xfId="6027" builtinId="9" hidden="1"/>
    <cellStyle name="Followed Hyperlink" xfId="6029" builtinId="9" hidden="1"/>
    <cellStyle name="Followed Hyperlink" xfId="6031" builtinId="9" hidden="1"/>
    <cellStyle name="Followed Hyperlink" xfId="6033" builtinId="9" hidden="1"/>
    <cellStyle name="Followed Hyperlink" xfId="6035" builtinId="9" hidden="1"/>
    <cellStyle name="Followed Hyperlink" xfId="6037" builtinId="9" hidden="1"/>
    <cellStyle name="Followed Hyperlink" xfId="6039" builtinId="9" hidden="1"/>
    <cellStyle name="Followed Hyperlink" xfId="6041" builtinId="9" hidden="1"/>
    <cellStyle name="Followed Hyperlink" xfId="6043" builtinId="9" hidden="1"/>
    <cellStyle name="Followed Hyperlink" xfId="6045" builtinId="9" hidden="1"/>
    <cellStyle name="Followed Hyperlink" xfId="6047" builtinId="9" hidden="1"/>
    <cellStyle name="Followed Hyperlink" xfId="6049" builtinId="9" hidden="1"/>
    <cellStyle name="Followed Hyperlink" xfId="6051" builtinId="9" hidden="1"/>
    <cellStyle name="Followed Hyperlink" xfId="6053" builtinId="9" hidden="1"/>
    <cellStyle name="Followed Hyperlink" xfId="6055" builtinId="9" hidden="1"/>
    <cellStyle name="Followed Hyperlink" xfId="6057" builtinId="9" hidden="1"/>
    <cellStyle name="Followed Hyperlink" xfId="6059" builtinId="9" hidden="1"/>
    <cellStyle name="Followed Hyperlink" xfId="6065" builtinId="9" hidden="1"/>
    <cellStyle name="Followed Hyperlink" xfId="6067" builtinId="9" hidden="1"/>
    <cellStyle name="Followed Hyperlink" xfId="6069" builtinId="9" hidden="1"/>
    <cellStyle name="Followed Hyperlink" xfId="6071" builtinId="9" hidden="1"/>
    <cellStyle name="Followed Hyperlink" xfId="6073" builtinId="9" hidden="1"/>
    <cellStyle name="Followed Hyperlink" xfId="6075" builtinId="9" hidden="1"/>
    <cellStyle name="Followed Hyperlink" xfId="6077" builtinId="9" hidden="1"/>
    <cellStyle name="Followed Hyperlink" xfId="6079" builtinId="9" hidden="1"/>
    <cellStyle name="Followed Hyperlink" xfId="6081" builtinId="9" hidden="1"/>
    <cellStyle name="Followed Hyperlink" xfId="6083" builtinId="9" hidden="1"/>
    <cellStyle name="Followed Hyperlink" xfId="6085" builtinId="9" hidden="1"/>
    <cellStyle name="Followed Hyperlink" xfId="6087" builtinId="9" hidden="1"/>
    <cellStyle name="Followed Hyperlink" xfId="6089" builtinId="9" hidden="1"/>
    <cellStyle name="Followed Hyperlink" xfId="6091" builtinId="9" hidden="1"/>
    <cellStyle name="Followed Hyperlink" xfId="6093" builtinId="9" hidden="1"/>
    <cellStyle name="Followed Hyperlink" xfId="6095" builtinId="9" hidden="1"/>
    <cellStyle name="Followed Hyperlink" xfId="6097" builtinId="9" hidden="1"/>
    <cellStyle name="Followed Hyperlink" xfId="6098" builtinId="9" hidden="1"/>
    <cellStyle name="Followed Hyperlink" xfId="6107" builtinId="9" hidden="1"/>
    <cellStyle name="Followed Hyperlink" xfId="6105" builtinId="9" hidden="1"/>
    <cellStyle name="Followed Hyperlink" xfId="6104" builtinId="9" hidden="1"/>
    <cellStyle name="Followed Hyperlink" xfId="6099" builtinId="9" hidden="1"/>
    <cellStyle name="Followed Hyperlink" xfId="6101" builtinId="9" hidden="1"/>
    <cellStyle name="Followed Hyperlink" xfId="6062" builtinId="9" hidden="1"/>
    <cellStyle name="Followed Hyperlink" xfId="6113" builtinId="9" hidden="1"/>
    <cellStyle name="Followed Hyperlink" xfId="6115" builtinId="9" hidden="1"/>
    <cellStyle name="Followed Hyperlink" xfId="6117" builtinId="9" hidden="1"/>
    <cellStyle name="Followed Hyperlink" xfId="6119" builtinId="9" hidden="1"/>
    <cellStyle name="Followed Hyperlink" xfId="6121" builtinId="9" hidden="1"/>
    <cellStyle name="Followed Hyperlink" xfId="6123" builtinId="9" hidden="1"/>
    <cellStyle name="Followed Hyperlink" xfId="6125" builtinId="9" hidden="1"/>
    <cellStyle name="Followed Hyperlink" xfId="6127" builtinId="9" hidden="1"/>
    <cellStyle name="Followed Hyperlink" xfId="6129" builtinId="9" hidden="1"/>
    <cellStyle name="Followed Hyperlink" xfId="6131" builtinId="9" hidden="1"/>
    <cellStyle name="Followed Hyperlink" xfId="6133" builtinId="9" hidden="1"/>
    <cellStyle name="Followed Hyperlink" xfId="6141" builtinId="9" hidden="1"/>
    <cellStyle name="Followed Hyperlink" xfId="6109" builtinId="9" hidden="1"/>
    <cellStyle name="Followed Hyperlink" xfId="6138" builtinId="9" hidden="1"/>
    <cellStyle name="Followed Hyperlink" xfId="6137" builtinId="9" hidden="1"/>
    <cellStyle name="Followed Hyperlink" xfId="6135" builtinId="9" hidden="1"/>
    <cellStyle name="Followed Hyperlink" xfId="6143" builtinId="9" hidden="1"/>
    <cellStyle name="Followed Hyperlink" xfId="6145" builtinId="9" hidden="1"/>
    <cellStyle name="Followed Hyperlink" xfId="6147" builtinId="9" hidden="1"/>
    <cellStyle name="Followed Hyperlink" xfId="6149" builtinId="9" hidden="1"/>
    <cellStyle name="Followed Hyperlink" xfId="6151" builtinId="9" hidden="1"/>
    <cellStyle name="Followed Hyperlink" xfId="6153" builtinId="9" hidden="1"/>
    <cellStyle name="Followed Hyperlink" xfId="6155" builtinId="9" hidden="1"/>
    <cellStyle name="Followed Hyperlink" xfId="6157" builtinId="9" hidden="1"/>
    <cellStyle name="Followed Hyperlink" xfId="6159" builtinId="9" hidden="1"/>
    <cellStyle name="Followed Hyperlink" xfId="6161" builtinId="9" hidden="1"/>
    <cellStyle name="Followed Hyperlink" xfId="6163" builtinId="9" hidden="1"/>
    <cellStyle name="Followed Hyperlink" xfId="6165" builtinId="9" hidden="1"/>
    <cellStyle name="Followed Hyperlink" xfId="6167" builtinId="9" hidden="1"/>
    <cellStyle name="Followed Hyperlink" xfId="6180" builtinId="9" hidden="1"/>
    <cellStyle name="Followed Hyperlink" xfId="6182" builtinId="9" hidden="1"/>
    <cellStyle name="Followed Hyperlink" xfId="6184" builtinId="9" hidden="1"/>
    <cellStyle name="Followed Hyperlink" xfId="6186" builtinId="9" hidden="1"/>
    <cellStyle name="Followed Hyperlink" xfId="6188" builtinId="9" hidden="1"/>
    <cellStyle name="Followed Hyperlink" xfId="6190" builtinId="9" hidden="1"/>
    <cellStyle name="Followed Hyperlink" xfId="6192" builtinId="9" hidden="1"/>
    <cellStyle name="Followed Hyperlink" xfId="6194" builtinId="9" hidden="1"/>
    <cellStyle name="Followed Hyperlink" xfId="6196" builtinId="9" hidden="1"/>
    <cellStyle name="Followed Hyperlink" xfId="6198" builtinId="9" hidden="1"/>
    <cellStyle name="Followed Hyperlink" xfId="6200" builtinId="9" hidden="1"/>
    <cellStyle name="Followed Hyperlink" xfId="6202" builtinId="9" hidden="1"/>
    <cellStyle name="Followed Hyperlink" xfId="6204" builtinId="9" hidden="1"/>
    <cellStyle name="Followed Hyperlink" xfId="6206" builtinId="9" hidden="1"/>
    <cellStyle name="Followed Hyperlink" xfId="6208" builtinId="9" hidden="1"/>
    <cellStyle name="Followed Hyperlink" xfId="6210" builtinId="9" hidden="1"/>
    <cellStyle name="Followed Hyperlink" xfId="6212" builtinId="9" hidden="1"/>
    <cellStyle name="Followed Hyperlink" xfId="6214" builtinId="9" hidden="1"/>
    <cellStyle name="Followed Hyperlink" xfId="6219" builtinId="9" hidden="1"/>
    <cellStyle name="Followed Hyperlink" xfId="6229" builtinId="9" hidden="1"/>
    <cellStyle name="Followed Hyperlink" xfId="6231" builtinId="9" hidden="1"/>
    <cellStyle name="Followed Hyperlink" xfId="6233" builtinId="9" hidden="1"/>
    <cellStyle name="Followed Hyperlink" xfId="6235" builtinId="9" hidden="1"/>
    <cellStyle name="Followed Hyperlink" xfId="6237" builtinId="9" hidden="1"/>
    <cellStyle name="Followed Hyperlink" xfId="6239" builtinId="9" hidden="1"/>
    <cellStyle name="Followed Hyperlink" xfId="6241" builtinId="9" hidden="1"/>
    <cellStyle name="Followed Hyperlink" xfId="6243" builtinId="9" hidden="1"/>
    <cellStyle name="Followed Hyperlink" xfId="6245" builtinId="9" hidden="1"/>
    <cellStyle name="Followed Hyperlink" xfId="6247" builtinId="9" hidden="1"/>
    <cellStyle name="Followed Hyperlink" xfId="6249" builtinId="9" hidden="1"/>
    <cellStyle name="Followed Hyperlink" xfId="6251" builtinId="9" hidden="1"/>
    <cellStyle name="Followed Hyperlink" xfId="6253" builtinId="9" hidden="1"/>
    <cellStyle name="Followed Hyperlink" xfId="6255" builtinId="9" hidden="1"/>
    <cellStyle name="Followed Hyperlink" xfId="6257" builtinId="9" hidden="1"/>
    <cellStyle name="Followed Hyperlink" xfId="6259" builtinId="9" hidden="1"/>
    <cellStyle name="Followed Hyperlink" xfId="6261" builtinId="9" hidden="1"/>
    <cellStyle name="Followed Hyperlink" xfId="6262" builtinId="9" hidden="1"/>
    <cellStyle name="Followed Hyperlink" xfId="6271" builtinId="9" hidden="1"/>
    <cellStyle name="Followed Hyperlink" xfId="6269" builtinId="9" hidden="1"/>
    <cellStyle name="Followed Hyperlink" xfId="6268" builtinId="9" hidden="1"/>
    <cellStyle name="Followed Hyperlink" xfId="6263" builtinId="9" hidden="1"/>
    <cellStyle name="Followed Hyperlink" xfId="6265" builtinId="9" hidden="1"/>
    <cellStyle name="Followed Hyperlink" xfId="6224" builtinId="9" hidden="1"/>
    <cellStyle name="Followed Hyperlink" xfId="6277" builtinId="9" hidden="1"/>
    <cellStyle name="Followed Hyperlink" xfId="6279" builtinId="9" hidden="1"/>
    <cellStyle name="Followed Hyperlink" xfId="6281" builtinId="9" hidden="1"/>
    <cellStyle name="Followed Hyperlink" xfId="6283" builtinId="9" hidden="1"/>
    <cellStyle name="Followed Hyperlink" xfId="6285" builtinId="9" hidden="1"/>
    <cellStyle name="Followed Hyperlink" xfId="6287" builtinId="9" hidden="1"/>
    <cellStyle name="Followed Hyperlink" xfId="6289" builtinId="9" hidden="1"/>
    <cellStyle name="Followed Hyperlink" xfId="6291" builtinId="9" hidden="1"/>
    <cellStyle name="Followed Hyperlink" xfId="6293" builtinId="9" hidden="1"/>
    <cellStyle name="Followed Hyperlink" xfId="6295" builtinId="9" hidden="1"/>
    <cellStyle name="Followed Hyperlink" xfId="6297" builtinId="9" hidden="1"/>
    <cellStyle name="Followed Hyperlink" xfId="6305" builtinId="9" hidden="1"/>
    <cellStyle name="Followed Hyperlink" xfId="6273" builtinId="9" hidden="1"/>
    <cellStyle name="Followed Hyperlink" xfId="6302" builtinId="9" hidden="1"/>
    <cellStyle name="Followed Hyperlink" xfId="6301" builtinId="9" hidden="1"/>
    <cellStyle name="Followed Hyperlink" xfId="6299" builtinId="9" hidden="1"/>
    <cellStyle name="Followed Hyperlink" xfId="6307" builtinId="9" hidden="1"/>
    <cellStyle name="Followed Hyperlink" xfId="6309" builtinId="9" hidden="1"/>
    <cellStyle name="Followed Hyperlink" xfId="6311" builtinId="9" hidden="1"/>
    <cellStyle name="Followed Hyperlink" xfId="6313" builtinId="9" hidden="1"/>
    <cellStyle name="Followed Hyperlink" xfId="6315" builtinId="9" hidden="1"/>
    <cellStyle name="Followed Hyperlink" xfId="6317" builtinId="9" hidden="1"/>
    <cellStyle name="Followed Hyperlink" xfId="6319" builtinId="9" hidden="1"/>
    <cellStyle name="Followed Hyperlink" xfId="6321" builtinId="9" hidden="1"/>
    <cellStyle name="Followed Hyperlink" xfId="6323" builtinId="9" hidden="1"/>
    <cellStyle name="Followed Hyperlink" xfId="6325" builtinId="9" hidden="1"/>
    <cellStyle name="Followed Hyperlink" xfId="6327" builtinId="9" hidden="1"/>
    <cellStyle name="Followed Hyperlink" xfId="6329" builtinId="9" hidden="1"/>
    <cellStyle name="Followed Hyperlink" xfId="6331" builtinId="9" hidden="1"/>
    <cellStyle name="Followed Hyperlink" xfId="6334" builtinId="9" hidden="1"/>
    <cellStyle name="Followed Hyperlink" xfId="6336" builtinId="9" hidden="1"/>
    <cellStyle name="Followed Hyperlink" xfId="6338" builtinId="9" hidden="1"/>
    <cellStyle name="Followed Hyperlink" xfId="6217" builtinId="9" hidden="1"/>
    <cellStyle name="Followed Hyperlink" xfId="6332" builtinId="9" hidden="1"/>
    <cellStyle name="Followed Hyperlink" xfId="6340" builtinId="9" hidden="1"/>
    <cellStyle name="Followed Hyperlink" xfId="6342" builtinId="9" hidden="1"/>
    <cellStyle name="Followed Hyperlink" xfId="6344" builtinId="9" hidden="1"/>
    <cellStyle name="Followed Hyperlink" xfId="6346" builtinId="9" hidden="1"/>
    <cellStyle name="Followed Hyperlink" xfId="6348" builtinId="9" hidden="1"/>
    <cellStyle name="Followed Hyperlink" xfId="6350" builtinId="9" hidden="1"/>
    <cellStyle name="Followed Hyperlink" xfId="6352" builtinId="9" hidden="1"/>
    <cellStyle name="Followed Hyperlink" xfId="6354" builtinId="9" hidden="1"/>
    <cellStyle name="Followed Hyperlink" xfId="6356" builtinId="9" hidden="1"/>
    <cellStyle name="Followed Hyperlink" xfId="6358" builtinId="9" hidden="1"/>
    <cellStyle name="Followed Hyperlink" xfId="6360" builtinId="9" hidden="1"/>
    <cellStyle name="Followed Hyperlink" xfId="6362" builtinId="9" hidden="1"/>
    <cellStyle name="Followed Hyperlink" xfId="6364" builtinId="9" hidden="1"/>
    <cellStyle name="Followed Hyperlink" xfId="6366" builtinId="9" hidden="1"/>
    <cellStyle name="Followed Hyperlink" xfId="6368" builtinId="9" hidden="1"/>
    <cellStyle name="Followed Hyperlink" xfId="6370" builtinId="9" hidden="1"/>
    <cellStyle name="Followed Hyperlink" xfId="6375" builtinId="9" hidden="1"/>
    <cellStyle name="Followed Hyperlink" xfId="6384" builtinId="9" hidden="1"/>
    <cellStyle name="Followed Hyperlink" xfId="6386" builtinId="9" hidden="1"/>
    <cellStyle name="Followed Hyperlink" xfId="6388" builtinId="9" hidden="1"/>
    <cellStyle name="Followed Hyperlink" xfId="6390" builtinId="9" hidden="1"/>
    <cellStyle name="Followed Hyperlink" xfId="6392" builtinId="9" hidden="1"/>
    <cellStyle name="Followed Hyperlink" xfId="6394" builtinId="9" hidden="1"/>
    <cellStyle name="Followed Hyperlink" xfId="6396" builtinId="9" hidden="1"/>
    <cellStyle name="Followed Hyperlink" xfId="6398" builtinId="9" hidden="1"/>
    <cellStyle name="Followed Hyperlink" xfId="6400" builtinId="9" hidden="1"/>
    <cellStyle name="Followed Hyperlink" xfId="6402" builtinId="9" hidden="1"/>
    <cellStyle name="Followed Hyperlink" xfId="6404" builtinId="9" hidden="1"/>
    <cellStyle name="Followed Hyperlink" xfId="6406" builtinId="9" hidden="1"/>
    <cellStyle name="Followed Hyperlink" xfId="6408" builtinId="9" hidden="1"/>
    <cellStyle name="Followed Hyperlink" xfId="6410" builtinId="9" hidden="1"/>
    <cellStyle name="Followed Hyperlink" xfId="6412" builtinId="9" hidden="1"/>
    <cellStyle name="Followed Hyperlink" xfId="6414" builtinId="9" hidden="1"/>
    <cellStyle name="Followed Hyperlink" xfId="6416" builtinId="9" hidden="1"/>
    <cellStyle name="Followed Hyperlink" xfId="6417" builtinId="9" hidden="1"/>
    <cellStyle name="Followed Hyperlink" xfId="6426" builtinId="9" hidden="1"/>
    <cellStyle name="Followed Hyperlink" xfId="6424" builtinId="9" hidden="1"/>
    <cellStyle name="Followed Hyperlink" xfId="6423" builtinId="9" hidden="1"/>
    <cellStyle name="Followed Hyperlink" xfId="6418" builtinId="9" hidden="1"/>
    <cellStyle name="Followed Hyperlink" xfId="6420" builtinId="9" hidden="1"/>
    <cellStyle name="Followed Hyperlink" xfId="6380" builtinId="9" hidden="1"/>
    <cellStyle name="Followed Hyperlink" xfId="6432" builtinId="9" hidden="1"/>
    <cellStyle name="Followed Hyperlink" xfId="6434" builtinId="9" hidden="1"/>
    <cellStyle name="Followed Hyperlink" xfId="6436" builtinId="9" hidden="1"/>
    <cellStyle name="Followed Hyperlink" xfId="6438" builtinId="9" hidden="1"/>
    <cellStyle name="Followed Hyperlink" xfId="6440" builtinId="9" hidden="1"/>
    <cellStyle name="Followed Hyperlink" xfId="6442" builtinId="9" hidden="1"/>
    <cellStyle name="Followed Hyperlink" xfId="6444" builtinId="9" hidden="1"/>
    <cellStyle name="Followed Hyperlink" xfId="6446" builtinId="9" hidden="1"/>
    <cellStyle name="Followed Hyperlink" xfId="6448" builtinId="9" hidden="1"/>
    <cellStyle name="Followed Hyperlink" xfId="6450" builtinId="9" hidden="1"/>
    <cellStyle name="Followed Hyperlink" xfId="6452" builtinId="9" hidden="1"/>
    <cellStyle name="Followed Hyperlink" xfId="6460" builtinId="9" hidden="1"/>
    <cellStyle name="Followed Hyperlink" xfId="6428" builtinId="9" hidden="1"/>
    <cellStyle name="Followed Hyperlink" xfId="6457" builtinId="9" hidden="1"/>
    <cellStyle name="Followed Hyperlink" xfId="6456" builtinId="9" hidden="1"/>
    <cellStyle name="Followed Hyperlink" xfId="6454" builtinId="9" hidden="1"/>
    <cellStyle name="Followed Hyperlink" xfId="6462" builtinId="9" hidden="1"/>
    <cellStyle name="Followed Hyperlink" xfId="6464" builtinId="9" hidden="1"/>
    <cellStyle name="Followed Hyperlink" xfId="6466" builtinId="9" hidden="1"/>
    <cellStyle name="Followed Hyperlink" xfId="6468" builtinId="9" hidden="1"/>
    <cellStyle name="Followed Hyperlink" xfId="6470" builtinId="9" hidden="1"/>
    <cellStyle name="Followed Hyperlink" xfId="6472" builtinId="9" hidden="1"/>
    <cellStyle name="Followed Hyperlink" xfId="6474" builtinId="9" hidden="1"/>
    <cellStyle name="Followed Hyperlink" xfId="6476" builtinId="9" hidden="1"/>
    <cellStyle name="Followed Hyperlink" xfId="6478" builtinId="9" hidden="1"/>
    <cellStyle name="Followed Hyperlink" xfId="6480" builtinId="9" hidden="1"/>
    <cellStyle name="Followed Hyperlink" xfId="6482" builtinId="9" hidden="1"/>
    <cellStyle name="Followed Hyperlink" xfId="6484" builtinId="9" hidden="1"/>
    <cellStyle name="Followed Hyperlink" xfId="6486" builtinId="9" hidden="1"/>
    <cellStyle name="Followed Hyperlink" xfId="6489" builtinId="9" hidden="1"/>
    <cellStyle name="Followed Hyperlink" xfId="6491" builtinId="9" hidden="1"/>
    <cellStyle name="Followed Hyperlink" xfId="6493" builtinId="9" hidden="1"/>
    <cellStyle name="Followed Hyperlink" xfId="6215" builtinId="9" hidden="1"/>
    <cellStyle name="Followed Hyperlink" xfId="6218" builtinId="9" hidden="1"/>
    <cellStyle name="Followed Hyperlink" xfId="6177" builtinId="9" hidden="1"/>
    <cellStyle name="Followed Hyperlink" xfId="6226" builtinId="9" hidden="1"/>
    <cellStyle name="Followed Hyperlink" xfId="6178" builtinId="9" hidden="1"/>
    <cellStyle name="Followed Hyperlink" xfId="6494" builtinId="9" hidden="1"/>
    <cellStyle name="Followed Hyperlink" xfId="6496" builtinId="9" hidden="1"/>
    <cellStyle name="Followed Hyperlink" xfId="6498" builtinId="9" hidden="1"/>
    <cellStyle name="Followed Hyperlink" xfId="6500" builtinId="9" hidden="1"/>
    <cellStyle name="Followed Hyperlink" xfId="6502" builtinId="9" hidden="1"/>
    <cellStyle name="Followed Hyperlink" xfId="6504" builtinId="9" hidden="1"/>
    <cellStyle name="Followed Hyperlink" xfId="6506" builtinId="9" hidden="1"/>
    <cellStyle name="Followed Hyperlink" xfId="6508" builtinId="9" hidden="1"/>
    <cellStyle name="Followed Hyperlink" xfId="6510" builtinId="9" hidden="1"/>
    <cellStyle name="Followed Hyperlink" xfId="6512" builtinId="9" hidden="1"/>
    <cellStyle name="Followed Hyperlink" xfId="6514" builtinId="9" hidden="1"/>
    <cellStyle name="Followed Hyperlink" xfId="6516" builtinId="9" hidden="1"/>
    <cellStyle name="Followed Hyperlink" xfId="6518" builtinId="9" hidden="1"/>
    <cellStyle name="Followed Hyperlink" xfId="6523" builtinId="9" hidden="1"/>
    <cellStyle name="Followed Hyperlink" xfId="6533" builtinId="9" hidden="1"/>
    <cellStyle name="Followed Hyperlink" xfId="6535" builtinId="9" hidden="1"/>
    <cellStyle name="Followed Hyperlink" xfId="6537" builtinId="9" hidden="1"/>
    <cellStyle name="Followed Hyperlink" xfId="6539" builtinId="9" hidden="1"/>
    <cellStyle name="Followed Hyperlink" xfId="6541" builtinId="9" hidden="1"/>
    <cellStyle name="Followed Hyperlink" xfId="6543" builtinId="9" hidden="1"/>
    <cellStyle name="Followed Hyperlink" xfId="6545" builtinId="9" hidden="1"/>
    <cellStyle name="Followed Hyperlink" xfId="6547" builtinId="9" hidden="1"/>
    <cellStyle name="Followed Hyperlink" xfId="6549" builtinId="9" hidden="1"/>
    <cellStyle name="Followed Hyperlink" xfId="6551" builtinId="9" hidden="1"/>
    <cellStyle name="Followed Hyperlink" xfId="6553" builtinId="9" hidden="1"/>
    <cellStyle name="Followed Hyperlink" xfId="6555" builtinId="9" hidden="1"/>
    <cellStyle name="Followed Hyperlink" xfId="6557" builtinId="9" hidden="1"/>
    <cellStyle name="Followed Hyperlink" xfId="6559" builtinId="9" hidden="1"/>
    <cellStyle name="Followed Hyperlink" xfId="6561" builtinId="9" hidden="1"/>
    <cellStyle name="Followed Hyperlink" xfId="6563" builtinId="9" hidden="1"/>
    <cellStyle name="Followed Hyperlink" xfId="6565" builtinId="9" hidden="1"/>
    <cellStyle name="Followed Hyperlink" xfId="6566" builtinId="9" hidden="1"/>
    <cellStyle name="Followed Hyperlink" xfId="6575" builtinId="9" hidden="1"/>
    <cellStyle name="Followed Hyperlink" xfId="6573" builtinId="9" hidden="1"/>
    <cellStyle name="Followed Hyperlink" xfId="6572" builtinId="9" hidden="1"/>
    <cellStyle name="Followed Hyperlink" xfId="6567" builtinId="9" hidden="1"/>
    <cellStyle name="Followed Hyperlink" xfId="6569" builtinId="9" hidden="1"/>
    <cellStyle name="Followed Hyperlink" xfId="6528" builtinId="9" hidden="1"/>
    <cellStyle name="Followed Hyperlink" xfId="6581" builtinId="9" hidden="1"/>
    <cellStyle name="Followed Hyperlink" xfId="6583" builtinId="9" hidden="1"/>
    <cellStyle name="Followed Hyperlink" xfId="6585" builtinId="9" hidden="1"/>
    <cellStyle name="Followed Hyperlink" xfId="6587" builtinId="9" hidden="1"/>
    <cellStyle name="Followed Hyperlink" xfId="6589" builtinId="9" hidden="1"/>
    <cellStyle name="Followed Hyperlink" xfId="6591" builtinId="9" hidden="1"/>
    <cellStyle name="Followed Hyperlink" xfId="6593" builtinId="9" hidden="1"/>
    <cellStyle name="Followed Hyperlink" xfId="6595" builtinId="9" hidden="1"/>
    <cellStyle name="Followed Hyperlink" xfId="6597" builtinId="9" hidden="1"/>
    <cellStyle name="Followed Hyperlink" xfId="6599" builtinId="9" hidden="1"/>
    <cellStyle name="Followed Hyperlink" xfId="6601" builtinId="9" hidden="1"/>
    <cellStyle name="Followed Hyperlink" xfId="6609" builtinId="9" hidden="1"/>
    <cellStyle name="Followed Hyperlink" xfId="6577" builtinId="9" hidden="1"/>
    <cellStyle name="Followed Hyperlink" xfId="6606" builtinId="9" hidden="1"/>
    <cellStyle name="Followed Hyperlink" xfId="6605" builtinId="9" hidden="1"/>
    <cellStyle name="Followed Hyperlink" xfId="6603" builtinId="9" hidden="1"/>
    <cellStyle name="Followed Hyperlink" xfId="6611" builtinId="9" hidden="1"/>
    <cellStyle name="Followed Hyperlink" xfId="6613" builtinId="9" hidden="1"/>
    <cellStyle name="Followed Hyperlink" xfId="6615" builtinId="9" hidden="1"/>
    <cellStyle name="Followed Hyperlink" xfId="6617" builtinId="9" hidden="1"/>
    <cellStyle name="Followed Hyperlink" xfId="6619" builtinId="9" hidden="1"/>
    <cellStyle name="Followed Hyperlink" xfId="6621" builtinId="9" hidden="1"/>
    <cellStyle name="Followed Hyperlink" xfId="6623" builtinId="9" hidden="1"/>
    <cellStyle name="Followed Hyperlink" xfId="6625" builtinId="9" hidden="1"/>
    <cellStyle name="Followed Hyperlink" xfId="6627" builtinId="9" hidden="1"/>
    <cellStyle name="Followed Hyperlink" xfId="6629" builtinId="9" hidden="1"/>
    <cellStyle name="Followed Hyperlink" xfId="6631" builtinId="9" hidden="1"/>
    <cellStyle name="Followed Hyperlink" xfId="6633" builtinId="9" hidden="1"/>
    <cellStyle name="Followed Hyperlink" xfId="6635" builtinId="9" hidden="1"/>
    <cellStyle name="Followed Hyperlink" xfId="6638" builtinId="9" hidden="1"/>
    <cellStyle name="Followed Hyperlink" xfId="6640" builtinId="9" hidden="1"/>
    <cellStyle name="Followed Hyperlink" xfId="6642" builtinId="9" hidden="1"/>
    <cellStyle name="Followed Hyperlink" xfId="6170" builtinId="9" hidden="1"/>
    <cellStyle name="Followed Hyperlink" xfId="6175" builtinId="9" hidden="1"/>
    <cellStyle name="Followed Hyperlink" xfId="6171" builtinId="9" hidden="1"/>
    <cellStyle name="Followed Hyperlink" xfId="6381" builtinId="9" hidden="1"/>
    <cellStyle name="Followed Hyperlink" xfId="6216" builtinId="9" hidden="1"/>
    <cellStyle name="Followed Hyperlink" xfId="6643" builtinId="9" hidden="1"/>
    <cellStyle name="Followed Hyperlink" xfId="6645" builtinId="9" hidden="1"/>
    <cellStyle name="Followed Hyperlink" xfId="6647" builtinId="9" hidden="1"/>
    <cellStyle name="Followed Hyperlink" xfId="6649" builtinId="9" hidden="1"/>
    <cellStyle name="Followed Hyperlink" xfId="6651" builtinId="9" hidden="1"/>
    <cellStyle name="Followed Hyperlink" xfId="6653" builtinId="9" hidden="1"/>
    <cellStyle name="Followed Hyperlink" xfId="6655" builtinId="9" hidden="1"/>
    <cellStyle name="Followed Hyperlink" xfId="6657" builtinId="9" hidden="1"/>
    <cellStyle name="Followed Hyperlink" xfId="6659" builtinId="9" hidden="1"/>
    <cellStyle name="Followed Hyperlink" xfId="6661" builtinId="9" hidden="1"/>
    <cellStyle name="Followed Hyperlink" xfId="6663" builtinId="9" hidden="1"/>
    <cellStyle name="Followed Hyperlink" xfId="6665" builtinId="9" hidden="1"/>
    <cellStyle name="Followed Hyperlink" xfId="6667" builtinId="9" hidden="1"/>
    <cellStyle name="Followed Hyperlink" xfId="6671" builtinId="9" hidden="1"/>
    <cellStyle name="Followed Hyperlink" xfId="6679" builtinId="9" hidden="1"/>
    <cellStyle name="Followed Hyperlink" xfId="6681" builtinId="9" hidden="1"/>
    <cellStyle name="Followed Hyperlink" xfId="6683" builtinId="9" hidden="1"/>
    <cellStyle name="Followed Hyperlink" xfId="6685" builtinId="9" hidden="1"/>
    <cellStyle name="Followed Hyperlink" xfId="6687" builtinId="9" hidden="1"/>
    <cellStyle name="Followed Hyperlink" xfId="6689" builtinId="9" hidden="1"/>
    <cellStyle name="Followed Hyperlink" xfId="6691" builtinId="9" hidden="1"/>
    <cellStyle name="Followed Hyperlink" xfId="6693" builtinId="9" hidden="1"/>
    <cellStyle name="Followed Hyperlink" xfId="6695" builtinId="9" hidden="1"/>
    <cellStyle name="Followed Hyperlink" xfId="6697" builtinId="9" hidden="1"/>
    <cellStyle name="Followed Hyperlink" xfId="6699" builtinId="9" hidden="1"/>
    <cellStyle name="Followed Hyperlink" xfId="6701" builtinId="9" hidden="1"/>
    <cellStyle name="Followed Hyperlink" xfId="6703" builtinId="9" hidden="1"/>
    <cellStyle name="Followed Hyperlink" xfId="6705" builtinId="9" hidden="1"/>
    <cellStyle name="Followed Hyperlink" xfId="6707" builtinId="9" hidden="1"/>
    <cellStyle name="Followed Hyperlink" xfId="6709" builtinId="9" hidden="1"/>
    <cellStyle name="Followed Hyperlink" xfId="6711" builtinId="9" hidden="1"/>
    <cellStyle name="Followed Hyperlink" xfId="6712" builtinId="9" hidden="1"/>
    <cellStyle name="Followed Hyperlink" xfId="6721" builtinId="9" hidden="1"/>
    <cellStyle name="Followed Hyperlink" xfId="6719" builtinId="9" hidden="1"/>
    <cellStyle name="Followed Hyperlink" xfId="6718" builtinId="9" hidden="1"/>
    <cellStyle name="Followed Hyperlink" xfId="6713" builtinId="9" hidden="1"/>
    <cellStyle name="Followed Hyperlink" xfId="6715" builtinId="9" hidden="1"/>
    <cellStyle name="Followed Hyperlink" xfId="6675" builtinId="9" hidden="1"/>
    <cellStyle name="Followed Hyperlink" xfId="6727" builtinId="9" hidden="1"/>
    <cellStyle name="Followed Hyperlink" xfId="6729" builtinId="9" hidden="1"/>
    <cellStyle name="Followed Hyperlink" xfId="6731" builtinId="9" hidden="1"/>
    <cellStyle name="Followed Hyperlink" xfId="6733" builtinId="9" hidden="1"/>
    <cellStyle name="Followed Hyperlink" xfId="6735" builtinId="9" hidden="1"/>
    <cellStyle name="Followed Hyperlink" xfId="6737" builtinId="9" hidden="1"/>
    <cellStyle name="Followed Hyperlink" xfId="6739" builtinId="9" hidden="1"/>
    <cellStyle name="Followed Hyperlink" xfId="6741" builtinId="9" hidden="1"/>
    <cellStyle name="Followed Hyperlink" xfId="6743" builtinId="9" hidden="1"/>
    <cellStyle name="Followed Hyperlink" xfId="6745" builtinId="9" hidden="1"/>
    <cellStyle name="Followed Hyperlink" xfId="6747" builtinId="9" hidden="1"/>
    <cellStyle name="Followed Hyperlink" xfId="6755" builtinId="9" hidden="1"/>
    <cellStyle name="Followed Hyperlink" xfId="6723" builtinId="9" hidden="1"/>
    <cellStyle name="Followed Hyperlink" xfId="6752" builtinId="9" hidden="1"/>
    <cellStyle name="Followed Hyperlink" xfId="6751" builtinId="9" hidden="1"/>
    <cellStyle name="Followed Hyperlink" xfId="6749" builtinId="9" hidden="1"/>
    <cellStyle name="Followed Hyperlink" xfId="6757" builtinId="9" hidden="1"/>
    <cellStyle name="Followed Hyperlink" xfId="6759" builtinId="9" hidden="1"/>
    <cellStyle name="Followed Hyperlink" xfId="6761" builtinId="9" hidden="1"/>
    <cellStyle name="Followed Hyperlink" xfId="6763" builtinId="9" hidden="1"/>
    <cellStyle name="Followed Hyperlink" xfId="6765" builtinId="9" hidden="1"/>
    <cellStyle name="Followed Hyperlink" xfId="6767" builtinId="9" hidden="1"/>
    <cellStyle name="Followed Hyperlink" xfId="6769" builtinId="9" hidden="1"/>
    <cellStyle name="Followed Hyperlink" xfId="6771" builtinId="9" hidden="1"/>
    <cellStyle name="Followed Hyperlink" xfId="6773" builtinId="9" hidden="1"/>
    <cellStyle name="Followed Hyperlink" xfId="6775" builtinId="9" hidden="1"/>
    <cellStyle name="Followed Hyperlink" xfId="6777" builtinId="9" hidden="1"/>
    <cellStyle name="Followed Hyperlink" xfId="6779" builtinId="9" hidden="1"/>
    <cellStyle name="Followed Hyperlink" xfId="6781" builtinId="9" hidden="1"/>
    <cellStyle name="Followed Hyperlink" xfId="6784" builtinId="9" hidden="1"/>
    <cellStyle name="Followed Hyperlink" xfId="6786" builtinId="9" hidden="1"/>
    <cellStyle name="Followed Hyperlink" xfId="6788" builtinId="9" hidden="1"/>
    <cellStyle name="Followed Hyperlink" xfId="6225" builtinId="9" hidden="1"/>
    <cellStyle name="Followed Hyperlink" xfId="6371" builtinId="9" hidden="1"/>
    <cellStyle name="Followed Hyperlink" xfId="6378" builtinId="9" hidden="1"/>
    <cellStyle name="Followed Hyperlink" xfId="6530" builtinId="9" hidden="1"/>
    <cellStyle name="Followed Hyperlink" xfId="6222" builtinId="9" hidden="1"/>
    <cellStyle name="Followed Hyperlink" xfId="6789" builtinId="9" hidden="1"/>
    <cellStyle name="Followed Hyperlink" xfId="6791" builtinId="9" hidden="1"/>
    <cellStyle name="Followed Hyperlink" xfId="6793" builtinId="9" hidden="1"/>
    <cellStyle name="Followed Hyperlink" xfId="6795" builtinId="9" hidden="1"/>
    <cellStyle name="Followed Hyperlink" xfId="6797" builtinId="9" hidden="1"/>
    <cellStyle name="Followed Hyperlink" xfId="6799" builtinId="9" hidden="1"/>
    <cellStyle name="Followed Hyperlink" xfId="6801" builtinId="9" hidden="1"/>
    <cellStyle name="Followed Hyperlink" xfId="6803" builtinId="9" hidden="1"/>
    <cellStyle name="Followed Hyperlink" xfId="6805" builtinId="9" hidden="1"/>
    <cellStyle name="Followed Hyperlink" xfId="6807" builtinId="9" hidden="1"/>
    <cellStyle name="Followed Hyperlink" xfId="6809" builtinId="9" hidden="1"/>
    <cellStyle name="Followed Hyperlink" xfId="6811" builtinId="9" hidden="1"/>
    <cellStyle name="Followed Hyperlink" xfId="6813" builtinId="9" hidden="1"/>
    <cellStyle name="Followed Hyperlink" xfId="6818" builtinId="9" hidden="1"/>
    <cellStyle name="Followed Hyperlink" xfId="6824" builtinId="9" hidden="1"/>
    <cellStyle name="Followed Hyperlink" xfId="6826" builtinId="9" hidden="1"/>
    <cellStyle name="Followed Hyperlink" xfId="6828" builtinId="9" hidden="1"/>
    <cellStyle name="Followed Hyperlink" xfId="6830" builtinId="9" hidden="1"/>
    <cellStyle name="Followed Hyperlink" xfId="6832" builtinId="9" hidden="1"/>
    <cellStyle name="Followed Hyperlink" xfId="6834" builtinId="9" hidden="1"/>
    <cellStyle name="Followed Hyperlink" xfId="6836" builtinId="9" hidden="1"/>
    <cellStyle name="Followed Hyperlink" xfId="6838" builtinId="9" hidden="1"/>
    <cellStyle name="Followed Hyperlink" xfId="6840" builtinId="9" hidden="1"/>
    <cellStyle name="Followed Hyperlink" xfId="6842" builtinId="9" hidden="1"/>
    <cellStyle name="Followed Hyperlink" xfId="6844" builtinId="9" hidden="1"/>
    <cellStyle name="Followed Hyperlink" xfId="6846" builtinId="9" hidden="1"/>
    <cellStyle name="Followed Hyperlink" xfId="6848" builtinId="9" hidden="1"/>
    <cellStyle name="Followed Hyperlink" xfId="6850" builtinId="9" hidden="1"/>
    <cellStyle name="Followed Hyperlink" xfId="6852" builtinId="9" hidden="1"/>
    <cellStyle name="Followed Hyperlink" xfId="6854" builtinId="9" hidden="1"/>
    <cellStyle name="Followed Hyperlink" xfId="6856" builtinId="9" hidden="1"/>
    <cellStyle name="Followed Hyperlink" xfId="6857" builtinId="9" hidden="1"/>
    <cellStyle name="Followed Hyperlink" xfId="6866" builtinId="9" hidden="1"/>
    <cellStyle name="Followed Hyperlink" xfId="6864" builtinId="9" hidden="1"/>
    <cellStyle name="Followed Hyperlink" xfId="6863" builtinId="9" hidden="1"/>
    <cellStyle name="Followed Hyperlink" xfId="6858" builtinId="9" hidden="1"/>
    <cellStyle name="Followed Hyperlink" xfId="6860" builtinId="9" hidden="1"/>
    <cellStyle name="Followed Hyperlink" xfId="6821" builtinId="9" hidden="1"/>
    <cellStyle name="Followed Hyperlink" xfId="6872" builtinId="9" hidden="1"/>
    <cellStyle name="Followed Hyperlink" xfId="6874" builtinId="9" hidden="1"/>
    <cellStyle name="Followed Hyperlink" xfId="6876" builtinId="9" hidden="1"/>
    <cellStyle name="Followed Hyperlink" xfId="6878" builtinId="9" hidden="1"/>
    <cellStyle name="Followed Hyperlink" xfId="6880" builtinId="9" hidden="1"/>
    <cellStyle name="Followed Hyperlink" xfId="6882" builtinId="9" hidden="1"/>
    <cellStyle name="Followed Hyperlink" xfId="6884" builtinId="9" hidden="1"/>
    <cellStyle name="Followed Hyperlink" xfId="6886" builtinId="9" hidden="1"/>
    <cellStyle name="Followed Hyperlink" xfId="6888" builtinId="9" hidden="1"/>
    <cellStyle name="Followed Hyperlink" xfId="6890" builtinId="9" hidden="1"/>
    <cellStyle name="Followed Hyperlink" xfId="6892" builtinId="9" hidden="1"/>
    <cellStyle name="Followed Hyperlink" xfId="6900" builtinId="9" hidden="1"/>
    <cellStyle name="Followed Hyperlink" xfId="6868" builtinId="9" hidden="1"/>
    <cellStyle name="Followed Hyperlink" xfId="6897" builtinId="9" hidden="1"/>
    <cellStyle name="Followed Hyperlink" xfId="6896" builtinId="9" hidden="1"/>
    <cellStyle name="Followed Hyperlink" xfId="6894" builtinId="9" hidden="1"/>
    <cellStyle name="Followed Hyperlink" xfId="6902" builtinId="9" hidden="1"/>
    <cellStyle name="Followed Hyperlink" xfId="6904" builtinId="9" hidden="1"/>
    <cellStyle name="Followed Hyperlink" xfId="6906" builtinId="9" hidden="1"/>
    <cellStyle name="Followed Hyperlink" xfId="6908" builtinId="9" hidden="1"/>
    <cellStyle name="Followed Hyperlink" xfId="6910" builtinId="9" hidden="1"/>
    <cellStyle name="Followed Hyperlink" xfId="6912" builtinId="9" hidden="1"/>
    <cellStyle name="Followed Hyperlink" xfId="6914" builtinId="9" hidden="1"/>
    <cellStyle name="Followed Hyperlink" xfId="6916" builtinId="9" hidden="1"/>
    <cellStyle name="Followed Hyperlink" xfId="6918" builtinId="9" hidden="1"/>
    <cellStyle name="Followed Hyperlink" xfId="6920" builtinId="9" hidden="1"/>
    <cellStyle name="Followed Hyperlink" xfId="6922" builtinId="9" hidden="1"/>
    <cellStyle name="Followed Hyperlink" xfId="6924" builtinId="9" hidden="1"/>
    <cellStyle name="Followed Hyperlink" xfId="6926" builtinId="9" hidden="1"/>
    <cellStyle name="Followed Hyperlink" xfId="6929" builtinId="9" hidden="1"/>
    <cellStyle name="Followed Hyperlink" xfId="6931" builtinId="9" hidden="1"/>
    <cellStyle name="Followed Hyperlink" xfId="6933" builtinId="9" hidden="1"/>
    <cellStyle name="Followed Hyperlink" xfId="6815" builtinId="9" hidden="1"/>
    <cellStyle name="Followed Hyperlink" xfId="6817" builtinId="9" hidden="1"/>
    <cellStyle name="Followed Hyperlink" xfId="6816" builtinId="9" hidden="1"/>
    <cellStyle name="Followed Hyperlink" xfId="6927" builtinId="9" hidden="1"/>
    <cellStyle name="Followed Hyperlink" xfId="6935" builtinId="9" hidden="1"/>
    <cellStyle name="Followed Hyperlink" xfId="6937" builtinId="9" hidden="1"/>
    <cellStyle name="Followed Hyperlink" xfId="6939" builtinId="9" hidden="1"/>
    <cellStyle name="Followed Hyperlink" xfId="6941" builtinId="9" hidden="1"/>
    <cellStyle name="Followed Hyperlink" xfId="6943" builtinId="9" hidden="1"/>
    <cellStyle name="Followed Hyperlink" xfId="6945" builtinId="9" hidden="1"/>
    <cellStyle name="Followed Hyperlink" xfId="6947" builtinId="9" hidden="1"/>
    <cellStyle name="Followed Hyperlink" xfId="6949" builtinId="9" hidden="1"/>
    <cellStyle name="Followed Hyperlink" xfId="6951" builtinId="9" hidden="1"/>
    <cellStyle name="Followed Hyperlink" xfId="6953" builtinId="9" hidden="1"/>
    <cellStyle name="Followed Hyperlink" xfId="6955" builtinId="9" hidden="1"/>
    <cellStyle name="Followed Hyperlink" xfId="6957" builtinId="9" hidden="1"/>
    <cellStyle name="Followed Hyperlink" xfId="6959" builtinId="9" hidden="1"/>
    <cellStyle name="Followed Hyperlink" xfId="6961" builtinId="9" hidden="1"/>
    <cellStyle name="Followed Hyperlink" xfId="6965" builtinId="9" hidden="1"/>
    <cellStyle name="Followed Hyperlink" xfId="6971" builtinId="9" hidden="1"/>
    <cellStyle name="Followed Hyperlink" xfId="6973" builtinId="9" hidden="1"/>
    <cellStyle name="Followed Hyperlink" xfId="6975" builtinId="9" hidden="1"/>
    <cellStyle name="Followed Hyperlink" xfId="6977" builtinId="9" hidden="1"/>
    <cellStyle name="Followed Hyperlink" xfId="6979" builtinId="9" hidden="1"/>
    <cellStyle name="Followed Hyperlink" xfId="6981" builtinId="9" hidden="1"/>
    <cellStyle name="Followed Hyperlink" xfId="6983" builtinId="9" hidden="1"/>
    <cellStyle name="Followed Hyperlink" xfId="6985" builtinId="9" hidden="1"/>
    <cellStyle name="Followed Hyperlink" xfId="6987" builtinId="9" hidden="1"/>
    <cellStyle name="Followed Hyperlink" xfId="6989" builtinId="9" hidden="1"/>
    <cellStyle name="Followed Hyperlink" xfId="6991" builtinId="9" hidden="1"/>
    <cellStyle name="Followed Hyperlink" xfId="6993" builtinId="9" hidden="1"/>
    <cellStyle name="Followed Hyperlink" xfId="6995" builtinId="9" hidden="1"/>
    <cellStyle name="Followed Hyperlink" xfId="6997" builtinId="9" hidden="1"/>
    <cellStyle name="Followed Hyperlink" xfId="6999" builtinId="9" hidden="1"/>
    <cellStyle name="Followed Hyperlink" xfId="7001" builtinId="9" hidden="1"/>
    <cellStyle name="Followed Hyperlink" xfId="7003" builtinId="9" hidden="1"/>
    <cellStyle name="Followed Hyperlink" xfId="7004" builtinId="9" hidden="1"/>
    <cellStyle name="Followed Hyperlink" xfId="7013" builtinId="9" hidden="1"/>
    <cellStyle name="Followed Hyperlink" xfId="7011" builtinId="9" hidden="1"/>
    <cellStyle name="Followed Hyperlink" xfId="7010" builtinId="9" hidden="1"/>
    <cellStyle name="Followed Hyperlink" xfId="7005" builtinId="9" hidden="1"/>
    <cellStyle name="Followed Hyperlink" xfId="7007" builtinId="9" hidden="1"/>
    <cellStyle name="Followed Hyperlink" xfId="6968" builtinId="9" hidden="1"/>
    <cellStyle name="Followed Hyperlink" xfId="7019" builtinId="9" hidden="1"/>
    <cellStyle name="Followed Hyperlink" xfId="7021" builtinId="9" hidden="1"/>
    <cellStyle name="Followed Hyperlink" xfId="7023" builtinId="9" hidden="1"/>
    <cellStyle name="Followed Hyperlink" xfId="7025" builtinId="9" hidden="1"/>
    <cellStyle name="Followed Hyperlink" xfId="7027" builtinId="9" hidden="1"/>
    <cellStyle name="Followed Hyperlink" xfId="7029" builtinId="9" hidden="1"/>
    <cellStyle name="Followed Hyperlink" xfId="7031" builtinId="9" hidden="1"/>
    <cellStyle name="Followed Hyperlink" xfId="7033" builtinId="9" hidden="1"/>
    <cellStyle name="Followed Hyperlink" xfId="7035" builtinId="9" hidden="1"/>
    <cellStyle name="Followed Hyperlink" xfId="7037" builtinId="9" hidden="1"/>
    <cellStyle name="Followed Hyperlink" xfId="7039" builtinId="9" hidden="1"/>
    <cellStyle name="Followed Hyperlink" xfId="7047" builtinId="9" hidden="1"/>
    <cellStyle name="Followed Hyperlink" xfId="7015" builtinId="9" hidden="1"/>
    <cellStyle name="Followed Hyperlink" xfId="7044" builtinId="9" hidden="1"/>
    <cellStyle name="Followed Hyperlink" xfId="7043" builtinId="9" hidden="1"/>
    <cellStyle name="Followed Hyperlink" xfId="7041" builtinId="9" hidden="1"/>
    <cellStyle name="Followed Hyperlink" xfId="7049" builtinId="9" hidden="1"/>
    <cellStyle name="Followed Hyperlink" xfId="7051" builtinId="9" hidden="1"/>
    <cellStyle name="Followed Hyperlink" xfId="7053" builtinId="9" hidden="1"/>
    <cellStyle name="Followed Hyperlink" xfId="7055" builtinId="9" hidden="1"/>
    <cellStyle name="Followed Hyperlink" xfId="7057" builtinId="9" hidden="1"/>
    <cellStyle name="Followed Hyperlink" xfId="7059" builtinId="9" hidden="1"/>
    <cellStyle name="Followed Hyperlink" xfId="7061" builtinId="9" hidden="1"/>
    <cellStyle name="Followed Hyperlink" xfId="7063" builtinId="9" hidden="1"/>
    <cellStyle name="Followed Hyperlink" xfId="7065" builtinId="9" hidden="1"/>
    <cellStyle name="Followed Hyperlink" xfId="7067" builtinId="9" hidden="1"/>
    <cellStyle name="Followed Hyperlink" xfId="7069" builtinId="9" hidden="1"/>
    <cellStyle name="Followed Hyperlink" xfId="7071" builtinId="9" hidden="1"/>
    <cellStyle name="Followed Hyperlink" xfId="7073" builtinId="9" hidden="1"/>
    <cellStyle name="Followed Hyperlink" xfId="7076" builtinId="9" hidden="1"/>
    <cellStyle name="Followed Hyperlink" xfId="7078" builtinId="9" hidden="1"/>
    <cellStyle name="Followed Hyperlink" xfId="7080" builtinId="9" hidden="1"/>
    <cellStyle name="Followed Hyperlink" xfId="6820" builtinId="9" hidden="1"/>
    <cellStyle name="Followed Hyperlink" xfId="6379" builtinId="9" hidden="1"/>
    <cellStyle name="Followed Hyperlink" xfId="6814" builtinId="9" hidden="1"/>
    <cellStyle name="Followed Hyperlink" xfId="6529" builtinId="9" hidden="1"/>
    <cellStyle name="Followed Hyperlink" xfId="6527" builtinId="9" hidden="1"/>
    <cellStyle name="Followed Hyperlink" xfId="7081" builtinId="9" hidden="1"/>
    <cellStyle name="Followed Hyperlink" xfId="7083" builtinId="9" hidden="1"/>
    <cellStyle name="Followed Hyperlink" xfId="7085" builtinId="9" hidden="1"/>
    <cellStyle name="Followed Hyperlink" xfId="7087" builtinId="9" hidden="1"/>
    <cellStyle name="Followed Hyperlink" xfId="7089" builtinId="9" hidden="1"/>
    <cellStyle name="Followed Hyperlink" xfId="7091" builtinId="9" hidden="1"/>
    <cellStyle name="Followed Hyperlink" xfId="7093" builtinId="9" hidden="1"/>
    <cellStyle name="Followed Hyperlink" xfId="7095" builtinId="9" hidden="1"/>
    <cellStyle name="Followed Hyperlink" xfId="7097" builtinId="9" hidden="1"/>
    <cellStyle name="Followed Hyperlink" xfId="7099" builtinId="9" hidden="1"/>
    <cellStyle name="Followed Hyperlink" xfId="7101" builtinId="9" hidden="1"/>
    <cellStyle name="Followed Hyperlink" xfId="7103" builtinId="9" hidden="1"/>
    <cellStyle name="Followed Hyperlink" xfId="7105" builtinId="9" hidden="1"/>
    <cellStyle name="Followed Hyperlink" xfId="7106" builtinId="9" hidden="1"/>
    <cellStyle name="Followed Hyperlink" xfId="7111" builtinId="9" hidden="1"/>
    <cellStyle name="Followed Hyperlink" xfId="7113" builtinId="9" hidden="1"/>
    <cellStyle name="Followed Hyperlink" xfId="7115" builtinId="9" hidden="1"/>
    <cellStyle name="Followed Hyperlink" xfId="7117" builtinId="9" hidden="1"/>
    <cellStyle name="Followed Hyperlink" xfId="7119" builtinId="9" hidden="1"/>
    <cellStyle name="Followed Hyperlink" xfId="7121" builtinId="9" hidden="1"/>
    <cellStyle name="Followed Hyperlink" xfId="7123" builtinId="9" hidden="1"/>
    <cellStyle name="Followed Hyperlink" xfId="7125" builtinId="9" hidden="1"/>
    <cellStyle name="Followed Hyperlink" xfId="7127" builtinId="9" hidden="1"/>
    <cellStyle name="Followed Hyperlink" xfId="7129" builtinId="9" hidden="1"/>
    <cellStyle name="Followed Hyperlink" xfId="7131" builtinId="9" hidden="1"/>
    <cellStyle name="Followed Hyperlink" xfId="7133" builtinId="9" hidden="1"/>
    <cellStyle name="Followed Hyperlink" xfId="7135" builtinId="9" hidden="1"/>
    <cellStyle name="Followed Hyperlink" xfId="7137" builtinId="9" hidden="1"/>
    <cellStyle name="Followed Hyperlink" xfId="7139" builtinId="9" hidden="1"/>
    <cellStyle name="Followed Hyperlink" xfId="7141" builtinId="9" hidden="1"/>
    <cellStyle name="Followed Hyperlink" xfId="7143" builtinId="9" hidden="1"/>
    <cellStyle name="Followed Hyperlink" xfId="7144" builtinId="9" hidden="1"/>
    <cellStyle name="Followed Hyperlink" xfId="7153" builtinId="9" hidden="1"/>
    <cellStyle name="Followed Hyperlink" xfId="7151" builtinId="9" hidden="1"/>
    <cellStyle name="Followed Hyperlink" xfId="7150" builtinId="9" hidden="1"/>
    <cellStyle name="Followed Hyperlink" xfId="7145" builtinId="9" hidden="1"/>
    <cellStyle name="Followed Hyperlink" xfId="7147" builtinId="9" hidden="1"/>
    <cellStyle name="Followed Hyperlink" xfId="7108" builtinId="9" hidden="1"/>
    <cellStyle name="Followed Hyperlink" xfId="7159" builtinId="9" hidden="1"/>
    <cellStyle name="Followed Hyperlink" xfId="7161" builtinId="9" hidden="1"/>
    <cellStyle name="Followed Hyperlink" xfId="7163" builtinId="9" hidden="1"/>
    <cellStyle name="Followed Hyperlink" xfId="7165" builtinId="9" hidden="1"/>
    <cellStyle name="Followed Hyperlink" xfId="7167" builtinId="9" hidden="1"/>
    <cellStyle name="Followed Hyperlink" xfId="7169" builtinId="9" hidden="1"/>
    <cellStyle name="Followed Hyperlink" xfId="7171" builtinId="9" hidden="1"/>
    <cellStyle name="Followed Hyperlink" xfId="7173" builtinId="9" hidden="1"/>
    <cellStyle name="Followed Hyperlink" xfId="7175" builtinId="9" hidden="1"/>
    <cellStyle name="Followed Hyperlink" xfId="7177" builtinId="9" hidden="1"/>
    <cellStyle name="Followed Hyperlink" xfId="7179" builtinId="9" hidden="1"/>
    <cellStyle name="Followed Hyperlink" xfId="7187" builtinId="9" hidden="1"/>
    <cellStyle name="Followed Hyperlink" xfId="7155" builtinId="9" hidden="1"/>
    <cellStyle name="Followed Hyperlink" xfId="7184" builtinId="9" hidden="1"/>
    <cellStyle name="Followed Hyperlink" xfId="7183" builtinId="9" hidden="1"/>
    <cellStyle name="Followed Hyperlink" xfId="7181" builtinId="9" hidden="1"/>
    <cellStyle name="Followed Hyperlink" xfId="7189" builtinId="9" hidden="1"/>
    <cellStyle name="Followed Hyperlink" xfId="7191" builtinId="9" hidden="1"/>
    <cellStyle name="Followed Hyperlink" xfId="7193" builtinId="9" hidden="1"/>
    <cellStyle name="Followed Hyperlink" xfId="7195" builtinId="9" hidden="1"/>
    <cellStyle name="Followed Hyperlink" xfId="7197" builtinId="9" hidden="1"/>
    <cellStyle name="Followed Hyperlink" xfId="7199" builtinId="9" hidden="1"/>
    <cellStyle name="Followed Hyperlink" xfId="7201" builtinId="9" hidden="1"/>
    <cellStyle name="Followed Hyperlink" xfId="7203" builtinId="9" hidden="1"/>
    <cellStyle name="Followed Hyperlink" xfId="7205" builtinId="9" hidden="1"/>
    <cellStyle name="Followed Hyperlink" xfId="7207" builtinId="9" hidden="1"/>
    <cellStyle name="Followed Hyperlink" xfId="7209" builtinId="9" hidden="1"/>
    <cellStyle name="Followed Hyperlink" xfId="7211" builtinId="9" hidden="1"/>
    <cellStyle name="Followed Hyperlink" xfId="7213" builtinId="9" hidden="1"/>
    <cellStyle name="Followed Hyperlink" xfId="7215" builtinId="9" hidden="1"/>
    <cellStyle name="Followed Hyperlink" xfId="7217" builtinId="9" hidden="1"/>
    <cellStyle name="Followed Hyperlink" xfId="7219" builtinId="9" hidden="1"/>
    <cellStyle name="Followed Hyperlink" xfId="7223" builtinId="9" hidden="1"/>
    <cellStyle name="Followed Hyperlink" xfId="7225" builtinId="9" hidden="1"/>
    <cellStyle name="Followed Hyperlink" xfId="7227" builtinId="9" hidden="1"/>
    <cellStyle name="Followed Hyperlink" xfId="7229" builtinId="9" hidden="1"/>
    <cellStyle name="Followed Hyperlink" xfId="7231" builtinId="9" hidden="1"/>
    <cellStyle name="Followed Hyperlink" xfId="7233" builtinId="9" hidden="1"/>
    <cellStyle name="Followed Hyperlink" xfId="7235" builtinId="9" hidden="1"/>
    <cellStyle name="Followed Hyperlink" xfId="7237" builtinId="9" hidden="1"/>
    <cellStyle name="Followed Hyperlink" xfId="7239" builtinId="9" hidden="1"/>
    <cellStyle name="Followed Hyperlink" xfId="7241" builtinId="9" hidden="1"/>
    <cellStyle name="Followed Hyperlink" xfId="7243" builtinId="9" hidden="1"/>
    <cellStyle name="Followed Hyperlink" xfId="7245" builtinId="9" hidden="1"/>
    <cellStyle name="Followed Hyperlink" xfId="7247" builtinId="9" hidden="1"/>
    <cellStyle name="Followed Hyperlink" xfId="7249" builtinId="9" hidden="1"/>
    <cellStyle name="Followed Hyperlink" xfId="7251" builtinId="9" hidden="1"/>
    <cellStyle name="Followed Hyperlink" xfId="7253" builtinId="9" hidden="1"/>
    <cellStyle name="Followed Hyperlink" xfId="7255" builtinId="9" hidden="1"/>
    <cellStyle name="Followed Hyperlink" xfId="7257" builtinId="9" hidden="1"/>
    <cellStyle name="Followed Hyperlink" xfId="7261" builtinId="9" hidden="1"/>
    <cellStyle name="Followed Hyperlink" xfId="7268" builtinId="9" hidden="1"/>
    <cellStyle name="Followed Hyperlink" xfId="7270" builtinId="9" hidden="1"/>
    <cellStyle name="Followed Hyperlink" xfId="7272" builtinId="9" hidden="1"/>
    <cellStyle name="Followed Hyperlink" xfId="7274" builtinId="9" hidden="1"/>
    <cellStyle name="Followed Hyperlink" xfId="7276" builtinId="9" hidden="1"/>
    <cellStyle name="Followed Hyperlink" xfId="7278" builtinId="9" hidden="1"/>
    <cellStyle name="Followed Hyperlink" xfId="7280" builtinId="9" hidden="1"/>
    <cellStyle name="Followed Hyperlink" xfId="7282" builtinId="9" hidden="1"/>
    <cellStyle name="Followed Hyperlink" xfId="7284" builtinId="9" hidden="1"/>
    <cellStyle name="Followed Hyperlink" xfId="7286" builtinId="9" hidden="1"/>
    <cellStyle name="Followed Hyperlink" xfId="7288" builtinId="9" hidden="1"/>
    <cellStyle name="Followed Hyperlink" xfId="7290" builtinId="9" hidden="1"/>
    <cellStyle name="Followed Hyperlink" xfId="7292" builtinId="9" hidden="1"/>
    <cellStyle name="Followed Hyperlink" xfId="7294" builtinId="9" hidden="1"/>
    <cellStyle name="Followed Hyperlink" xfId="7296" builtinId="9" hidden="1"/>
    <cellStyle name="Followed Hyperlink" xfId="7298" builtinId="9" hidden="1"/>
    <cellStyle name="Followed Hyperlink" xfId="7300" builtinId="9" hidden="1"/>
    <cellStyle name="Followed Hyperlink" xfId="7301" builtinId="9" hidden="1"/>
    <cellStyle name="Followed Hyperlink" xfId="7310" builtinId="9" hidden="1"/>
    <cellStyle name="Followed Hyperlink" xfId="7308" builtinId="9" hidden="1"/>
    <cellStyle name="Followed Hyperlink" xfId="7307" builtinId="9" hidden="1"/>
    <cellStyle name="Followed Hyperlink" xfId="7302" builtinId="9" hidden="1"/>
    <cellStyle name="Followed Hyperlink" xfId="7304" builtinId="9" hidden="1"/>
    <cellStyle name="Followed Hyperlink" xfId="7265" builtinId="9" hidden="1"/>
    <cellStyle name="Followed Hyperlink" xfId="7316" builtinId="9" hidden="1"/>
    <cellStyle name="Followed Hyperlink" xfId="7318" builtinId="9" hidden="1"/>
    <cellStyle name="Followed Hyperlink" xfId="7320" builtinId="9" hidden="1"/>
    <cellStyle name="Followed Hyperlink" xfId="7322" builtinId="9" hidden="1"/>
    <cellStyle name="Followed Hyperlink" xfId="7324" builtinId="9" hidden="1"/>
    <cellStyle name="Followed Hyperlink" xfId="7326" builtinId="9" hidden="1"/>
    <cellStyle name="Followed Hyperlink" xfId="7328" builtinId="9" hidden="1"/>
    <cellStyle name="Followed Hyperlink" xfId="7330" builtinId="9" hidden="1"/>
    <cellStyle name="Followed Hyperlink" xfId="7332" builtinId="9" hidden="1"/>
    <cellStyle name="Followed Hyperlink" xfId="7334" builtinId="9" hidden="1"/>
    <cellStyle name="Followed Hyperlink" xfId="7336" builtinId="9" hidden="1"/>
    <cellStyle name="Followed Hyperlink" xfId="7344" builtinId="9" hidden="1"/>
    <cellStyle name="Followed Hyperlink" xfId="7312" builtinId="9" hidden="1"/>
    <cellStyle name="Followed Hyperlink" xfId="7341" builtinId="9" hidden="1"/>
    <cellStyle name="Followed Hyperlink" xfId="7340" builtinId="9" hidden="1"/>
    <cellStyle name="Followed Hyperlink" xfId="7338" builtinId="9" hidden="1"/>
    <cellStyle name="Followed Hyperlink" xfId="7346" builtinId="9" hidden="1"/>
    <cellStyle name="Followed Hyperlink" xfId="7348" builtinId="9" hidden="1"/>
    <cellStyle name="Followed Hyperlink" xfId="7350" builtinId="9" hidden="1"/>
    <cellStyle name="Followed Hyperlink" xfId="7352" builtinId="9" hidden="1"/>
    <cellStyle name="Followed Hyperlink" xfId="7354" builtinId="9" hidden="1"/>
    <cellStyle name="Followed Hyperlink" xfId="7356" builtinId="9" hidden="1"/>
    <cellStyle name="Followed Hyperlink" xfId="7358" builtinId="9" hidden="1"/>
    <cellStyle name="Followed Hyperlink" xfId="7360" builtinId="9" hidden="1"/>
    <cellStyle name="Followed Hyperlink" xfId="7362" builtinId="9" hidden="1"/>
    <cellStyle name="Followed Hyperlink" xfId="7364" builtinId="9" hidden="1"/>
    <cellStyle name="Followed Hyperlink" xfId="7366" builtinId="9" hidden="1"/>
    <cellStyle name="Followed Hyperlink" xfId="7368" builtinId="9" hidden="1"/>
    <cellStyle name="Followed Hyperlink" xfId="7370" builtinId="9" hidden="1"/>
    <cellStyle name="Followed Hyperlink" xfId="7384" builtinId="9" hidden="1"/>
    <cellStyle name="Followed Hyperlink" xfId="7386" builtinId="9" hidden="1"/>
    <cellStyle name="Followed Hyperlink" xfId="7388" builtinId="9" hidden="1"/>
    <cellStyle name="Followed Hyperlink" xfId="7390" builtinId="9" hidden="1"/>
    <cellStyle name="Followed Hyperlink" xfId="7392" builtinId="9" hidden="1"/>
    <cellStyle name="Followed Hyperlink" xfId="7394" builtinId="9" hidden="1"/>
    <cellStyle name="Followed Hyperlink" xfId="7396" builtinId="9" hidden="1"/>
    <cellStyle name="Followed Hyperlink" xfId="7398" builtinId="9" hidden="1"/>
    <cellStyle name="Followed Hyperlink" xfId="7400" builtinId="9" hidden="1"/>
    <cellStyle name="Followed Hyperlink" xfId="7402" builtinId="9" hidden="1"/>
    <cellStyle name="Followed Hyperlink" xfId="7404" builtinId="9" hidden="1"/>
    <cellStyle name="Followed Hyperlink" xfId="7406" builtinId="9" hidden="1"/>
    <cellStyle name="Followed Hyperlink" xfId="7408" builtinId="9" hidden="1"/>
    <cellStyle name="Followed Hyperlink" xfId="7410" builtinId="9" hidden="1"/>
    <cellStyle name="Followed Hyperlink" xfId="7412" builtinId="9" hidden="1"/>
    <cellStyle name="Followed Hyperlink" xfId="7414" builtinId="9" hidden="1"/>
    <cellStyle name="Followed Hyperlink" xfId="7416" builtinId="9" hidden="1"/>
    <cellStyle name="Followed Hyperlink" xfId="7418" builtinId="9" hidden="1"/>
    <cellStyle name="Followed Hyperlink" xfId="7423" builtinId="9" hidden="1"/>
    <cellStyle name="Followed Hyperlink" xfId="7433" builtinId="9" hidden="1"/>
    <cellStyle name="Followed Hyperlink" xfId="7435" builtinId="9" hidden="1"/>
    <cellStyle name="Followed Hyperlink" xfId="7437" builtinId="9" hidden="1"/>
    <cellStyle name="Followed Hyperlink" xfId="7439" builtinId="9" hidden="1"/>
    <cellStyle name="Followed Hyperlink" xfId="7441" builtinId="9" hidden="1"/>
    <cellStyle name="Followed Hyperlink" xfId="7443" builtinId="9" hidden="1"/>
    <cellStyle name="Followed Hyperlink" xfId="7445" builtinId="9" hidden="1"/>
    <cellStyle name="Followed Hyperlink" xfId="7447" builtinId="9" hidden="1"/>
    <cellStyle name="Followed Hyperlink" xfId="7449" builtinId="9" hidden="1"/>
    <cellStyle name="Followed Hyperlink" xfId="7451" builtinId="9" hidden="1"/>
    <cellStyle name="Followed Hyperlink" xfId="7453" builtinId="9" hidden="1"/>
    <cellStyle name="Followed Hyperlink" xfId="7455" builtinId="9" hidden="1"/>
    <cellStyle name="Followed Hyperlink" xfId="7457" builtinId="9" hidden="1"/>
    <cellStyle name="Followed Hyperlink" xfId="7459" builtinId="9" hidden="1"/>
    <cellStyle name="Followed Hyperlink" xfId="7461" builtinId="9" hidden="1"/>
    <cellStyle name="Followed Hyperlink" xfId="7463" builtinId="9" hidden="1"/>
    <cellStyle name="Followed Hyperlink" xfId="7465" builtinId="9" hidden="1"/>
    <cellStyle name="Followed Hyperlink" xfId="7466" builtinId="9" hidden="1"/>
    <cellStyle name="Followed Hyperlink" xfId="7475" builtinId="9" hidden="1"/>
    <cellStyle name="Followed Hyperlink" xfId="7473" builtinId="9" hidden="1"/>
    <cellStyle name="Followed Hyperlink" xfId="7472" builtinId="9" hidden="1"/>
    <cellStyle name="Followed Hyperlink" xfId="7467" builtinId="9" hidden="1"/>
    <cellStyle name="Followed Hyperlink" xfId="7469" builtinId="9" hidden="1"/>
    <cellStyle name="Followed Hyperlink" xfId="7428" builtinId="9" hidden="1"/>
    <cellStyle name="Followed Hyperlink" xfId="7481" builtinId="9" hidden="1"/>
    <cellStyle name="Followed Hyperlink" xfId="7483" builtinId="9" hidden="1"/>
    <cellStyle name="Followed Hyperlink" xfId="7485" builtinId="9" hidden="1"/>
    <cellStyle name="Followed Hyperlink" xfId="7487" builtinId="9" hidden="1"/>
    <cellStyle name="Followed Hyperlink" xfId="7489" builtinId="9" hidden="1"/>
    <cellStyle name="Followed Hyperlink" xfId="7491" builtinId="9" hidden="1"/>
    <cellStyle name="Followed Hyperlink" xfId="7493" builtinId="9" hidden="1"/>
    <cellStyle name="Followed Hyperlink" xfId="7495" builtinId="9" hidden="1"/>
    <cellStyle name="Followed Hyperlink" xfId="7497" builtinId="9" hidden="1"/>
    <cellStyle name="Followed Hyperlink" xfId="7499" builtinId="9" hidden="1"/>
    <cellStyle name="Followed Hyperlink" xfId="7501" builtinId="9" hidden="1"/>
    <cellStyle name="Followed Hyperlink" xfId="7509" builtinId="9" hidden="1"/>
    <cellStyle name="Followed Hyperlink" xfId="7477" builtinId="9" hidden="1"/>
    <cellStyle name="Followed Hyperlink" xfId="7506" builtinId="9" hidden="1"/>
    <cellStyle name="Followed Hyperlink" xfId="7505" builtinId="9" hidden="1"/>
    <cellStyle name="Followed Hyperlink" xfId="7503" builtinId="9" hidden="1"/>
    <cellStyle name="Followed Hyperlink" xfId="7511" builtinId="9" hidden="1"/>
    <cellStyle name="Followed Hyperlink" xfId="7513" builtinId="9" hidden="1"/>
    <cellStyle name="Followed Hyperlink" xfId="7515" builtinId="9" hidden="1"/>
    <cellStyle name="Followed Hyperlink" xfId="7517" builtinId="9" hidden="1"/>
    <cellStyle name="Followed Hyperlink" xfId="7519" builtinId="9" hidden="1"/>
    <cellStyle name="Followed Hyperlink" xfId="7521" builtinId="9" hidden="1"/>
    <cellStyle name="Followed Hyperlink" xfId="7523" builtinId="9" hidden="1"/>
    <cellStyle name="Followed Hyperlink" xfId="7525" builtinId="9" hidden="1"/>
    <cellStyle name="Followed Hyperlink" xfId="7527" builtinId="9" hidden="1"/>
    <cellStyle name="Followed Hyperlink" xfId="7529" builtinId="9" hidden="1"/>
    <cellStyle name="Followed Hyperlink" xfId="7531" builtinId="9" hidden="1"/>
    <cellStyle name="Followed Hyperlink" xfId="7533" builtinId="9" hidden="1"/>
    <cellStyle name="Followed Hyperlink" xfId="7535" builtinId="9" hidden="1"/>
    <cellStyle name="Followed Hyperlink" xfId="7538" builtinId="9" hidden="1"/>
    <cellStyle name="Followed Hyperlink" xfId="7540" builtinId="9" hidden="1"/>
    <cellStyle name="Followed Hyperlink" xfId="7542" builtinId="9" hidden="1"/>
    <cellStyle name="Followed Hyperlink" xfId="7421" builtinId="9" hidden="1"/>
    <cellStyle name="Followed Hyperlink" xfId="7536" builtinId="9" hidden="1"/>
    <cellStyle name="Followed Hyperlink" xfId="7544" builtinId="9" hidden="1"/>
    <cellStyle name="Followed Hyperlink" xfId="7546" builtinId="9" hidden="1"/>
    <cellStyle name="Followed Hyperlink" xfId="7548" builtinId="9" hidden="1"/>
    <cellStyle name="Followed Hyperlink" xfId="7550" builtinId="9" hidden="1"/>
    <cellStyle name="Followed Hyperlink" xfId="7552" builtinId="9" hidden="1"/>
    <cellStyle name="Followed Hyperlink" xfId="7554" builtinId="9" hidden="1"/>
    <cellStyle name="Followed Hyperlink" xfId="7556" builtinId="9" hidden="1"/>
    <cellStyle name="Followed Hyperlink" xfId="7558" builtinId="9" hidden="1"/>
    <cellStyle name="Followed Hyperlink" xfId="7560" builtinId="9" hidden="1"/>
    <cellStyle name="Followed Hyperlink" xfId="7562" builtinId="9" hidden="1"/>
    <cellStyle name="Followed Hyperlink" xfId="7564" builtinId="9" hidden="1"/>
    <cellStyle name="Followed Hyperlink" xfId="7566" builtinId="9" hidden="1"/>
    <cellStyle name="Followed Hyperlink" xfId="7568" builtinId="9" hidden="1"/>
    <cellStyle name="Followed Hyperlink" xfId="7570" builtinId="9" hidden="1"/>
    <cellStyle name="Followed Hyperlink" xfId="7572" builtinId="9" hidden="1"/>
    <cellStyle name="Followed Hyperlink" xfId="7574" builtinId="9" hidden="1"/>
    <cellStyle name="Followed Hyperlink" xfId="7579" builtinId="9" hidden="1"/>
    <cellStyle name="Followed Hyperlink" xfId="7588" builtinId="9" hidden="1"/>
    <cellStyle name="Followed Hyperlink" xfId="7590" builtinId="9" hidden="1"/>
    <cellStyle name="Followed Hyperlink" xfId="7592" builtinId="9" hidden="1"/>
    <cellStyle name="Followed Hyperlink" xfId="7594" builtinId="9" hidden="1"/>
    <cellStyle name="Followed Hyperlink" xfId="7596" builtinId="9" hidden="1"/>
    <cellStyle name="Followed Hyperlink" xfId="7598" builtinId="9" hidden="1"/>
    <cellStyle name="Followed Hyperlink" xfId="7600" builtinId="9" hidden="1"/>
    <cellStyle name="Followed Hyperlink" xfId="7602" builtinId="9" hidden="1"/>
    <cellStyle name="Followed Hyperlink" xfId="7604" builtinId="9" hidden="1"/>
    <cellStyle name="Followed Hyperlink" xfId="7606" builtinId="9" hidden="1"/>
    <cellStyle name="Followed Hyperlink" xfId="7608" builtinId="9" hidden="1"/>
    <cellStyle name="Followed Hyperlink" xfId="7610" builtinId="9" hidden="1"/>
    <cellStyle name="Followed Hyperlink" xfId="7612" builtinId="9" hidden="1"/>
    <cellStyle name="Followed Hyperlink" xfId="7614" builtinId="9" hidden="1"/>
    <cellStyle name="Followed Hyperlink" xfId="7616" builtinId="9" hidden="1"/>
    <cellStyle name="Followed Hyperlink" xfId="7618" builtinId="9" hidden="1"/>
    <cellStyle name="Followed Hyperlink" xfId="7620" builtinId="9" hidden="1"/>
    <cellStyle name="Followed Hyperlink" xfId="7621" builtinId="9" hidden="1"/>
    <cellStyle name="Followed Hyperlink" xfId="7630" builtinId="9" hidden="1"/>
    <cellStyle name="Followed Hyperlink" xfId="7628" builtinId="9" hidden="1"/>
    <cellStyle name="Followed Hyperlink" xfId="7627" builtinId="9" hidden="1"/>
    <cellStyle name="Followed Hyperlink" xfId="7622" builtinId="9" hidden="1"/>
    <cellStyle name="Followed Hyperlink" xfId="7624" builtinId="9" hidden="1"/>
    <cellStyle name="Followed Hyperlink" xfId="7584" builtinId="9" hidden="1"/>
    <cellStyle name="Followed Hyperlink" xfId="7636" builtinId="9" hidden="1"/>
    <cellStyle name="Followed Hyperlink" xfId="7638" builtinId="9" hidden="1"/>
    <cellStyle name="Followed Hyperlink" xfId="7640" builtinId="9" hidden="1"/>
    <cellStyle name="Followed Hyperlink" xfId="7642" builtinId="9" hidden="1"/>
    <cellStyle name="Followed Hyperlink" xfId="7644" builtinId="9" hidden="1"/>
    <cellStyle name="Followed Hyperlink" xfId="7646" builtinId="9" hidden="1"/>
    <cellStyle name="Followed Hyperlink" xfId="7648" builtinId="9" hidden="1"/>
    <cellStyle name="Followed Hyperlink" xfId="7650" builtinId="9" hidden="1"/>
    <cellStyle name="Followed Hyperlink" xfId="7652" builtinId="9" hidden="1"/>
    <cellStyle name="Followed Hyperlink" xfId="7654" builtinId="9" hidden="1"/>
    <cellStyle name="Followed Hyperlink" xfId="7656" builtinId="9" hidden="1"/>
    <cellStyle name="Followed Hyperlink" xfId="7664" builtinId="9" hidden="1"/>
    <cellStyle name="Followed Hyperlink" xfId="7632" builtinId="9" hidden="1"/>
    <cellStyle name="Followed Hyperlink" xfId="7661" builtinId="9" hidden="1"/>
    <cellStyle name="Followed Hyperlink" xfId="7660" builtinId="9" hidden="1"/>
    <cellStyle name="Followed Hyperlink" xfId="7658" builtinId="9" hidden="1"/>
    <cellStyle name="Followed Hyperlink" xfId="7666" builtinId="9" hidden="1"/>
    <cellStyle name="Followed Hyperlink" xfId="7668" builtinId="9" hidden="1"/>
    <cellStyle name="Followed Hyperlink" xfId="7670" builtinId="9" hidden="1"/>
    <cellStyle name="Followed Hyperlink" xfId="7672" builtinId="9" hidden="1"/>
    <cellStyle name="Followed Hyperlink" xfId="7674" builtinId="9" hidden="1"/>
    <cellStyle name="Followed Hyperlink" xfId="7676" builtinId="9" hidden="1"/>
    <cellStyle name="Followed Hyperlink" xfId="7678" builtinId="9" hidden="1"/>
    <cellStyle name="Followed Hyperlink" xfId="7680" builtinId="9" hidden="1"/>
    <cellStyle name="Followed Hyperlink" xfId="7682" builtinId="9" hidden="1"/>
    <cellStyle name="Followed Hyperlink" xfId="7684" builtinId="9" hidden="1"/>
    <cellStyle name="Followed Hyperlink" xfId="7686" builtinId="9" hidden="1"/>
    <cellStyle name="Followed Hyperlink" xfId="7688" builtinId="9" hidden="1"/>
    <cellStyle name="Followed Hyperlink" xfId="7690" builtinId="9" hidden="1"/>
    <cellStyle name="Followed Hyperlink" xfId="7693" builtinId="9" hidden="1"/>
    <cellStyle name="Followed Hyperlink" xfId="7695" builtinId="9" hidden="1"/>
    <cellStyle name="Followed Hyperlink" xfId="7697" builtinId="9" hidden="1"/>
    <cellStyle name="Followed Hyperlink" xfId="7419" builtinId="9" hidden="1"/>
    <cellStyle name="Followed Hyperlink" xfId="7422" builtinId="9" hidden="1"/>
    <cellStyle name="Followed Hyperlink" xfId="7380" builtinId="9" hidden="1"/>
    <cellStyle name="Followed Hyperlink" xfId="7430" builtinId="9" hidden="1"/>
    <cellStyle name="Followed Hyperlink" xfId="7381" builtinId="9" hidden="1"/>
    <cellStyle name="Followed Hyperlink" xfId="7698" builtinId="9" hidden="1"/>
    <cellStyle name="Followed Hyperlink" xfId="7700" builtinId="9" hidden="1"/>
    <cellStyle name="Followed Hyperlink" xfId="7702" builtinId="9" hidden="1"/>
    <cellStyle name="Followed Hyperlink" xfId="7704" builtinId="9" hidden="1"/>
    <cellStyle name="Followed Hyperlink" xfId="7706" builtinId="9" hidden="1"/>
    <cellStyle name="Followed Hyperlink" xfId="7708" builtinId="9" hidden="1"/>
    <cellStyle name="Followed Hyperlink" xfId="7710" builtinId="9" hidden="1"/>
    <cellStyle name="Followed Hyperlink" xfId="7712" builtinId="9" hidden="1"/>
    <cellStyle name="Followed Hyperlink" xfId="7714" builtinId="9" hidden="1"/>
    <cellStyle name="Followed Hyperlink" xfId="7716" builtinId="9" hidden="1"/>
    <cellStyle name="Followed Hyperlink" xfId="7718" builtinId="9" hidden="1"/>
    <cellStyle name="Followed Hyperlink" xfId="7720" builtinId="9" hidden="1"/>
    <cellStyle name="Followed Hyperlink" xfId="7722" builtinId="9" hidden="1"/>
    <cellStyle name="Followed Hyperlink" xfId="7727" builtinId="9" hidden="1"/>
    <cellStyle name="Followed Hyperlink" xfId="7737" builtinId="9" hidden="1"/>
    <cellStyle name="Followed Hyperlink" xfId="7739" builtinId="9" hidden="1"/>
    <cellStyle name="Followed Hyperlink" xfId="7741" builtinId="9" hidden="1"/>
    <cellStyle name="Followed Hyperlink" xfId="7743" builtinId="9" hidden="1"/>
    <cellStyle name="Followed Hyperlink" xfId="7745" builtinId="9" hidden="1"/>
    <cellStyle name="Followed Hyperlink" xfId="7747" builtinId="9" hidden="1"/>
    <cellStyle name="Followed Hyperlink" xfId="7749" builtinId="9" hidden="1"/>
    <cellStyle name="Followed Hyperlink" xfId="7751" builtinId="9" hidden="1"/>
    <cellStyle name="Followed Hyperlink" xfId="7753" builtinId="9" hidden="1"/>
    <cellStyle name="Followed Hyperlink" xfId="7755" builtinId="9" hidden="1"/>
    <cellStyle name="Followed Hyperlink" xfId="7757" builtinId="9" hidden="1"/>
    <cellStyle name="Followed Hyperlink" xfId="7759" builtinId="9" hidden="1"/>
    <cellStyle name="Followed Hyperlink" xfId="7761" builtinId="9" hidden="1"/>
    <cellStyle name="Followed Hyperlink" xfId="7763" builtinId="9" hidden="1"/>
    <cellStyle name="Followed Hyperlink" xfId="7765" builtinId="9" hidden="1"/>
    <cellStyle name="Followed Hyperlink" xfId="7767" builtinId="9" hidden="1"/>
    <cellStyle name="Followed Hyperlink" xfId="7769" builtinId="9" hidden="1"/>
    <cellStyle name="Followed Hyperlink" xfId="7770" builtinId="9" hidden="1"/>
    <cellStyle name="Followed Hyperlink" xfId="7779" builtinId="9" hidden="1"/>
    <cellStyle name="Followed Hyperlink" xfId="7777" builtinId="9" hidden="1"/>
    <cellStyle name="Followed Hyperlink" xfId="7776" builtinId="9" hidden="1"/>
    <cellStyle name="Followed Hyperlink" xfId="7771" builtinId="9" hidden="1"/>
    <cellStyle name="Followed Hyperlink" xfId="7773" builtinId="9" hidden="1"/>
    <cellStyle name="Followed Hyperlink" xfId="7732" builtinId="9" hidden="1"/>
    <cellStyle name="Followed Hyperlink" xfId="7785" builtinId="9" hidden="1"/>
    <cellStyle name="Followed Hyperlink" xfId="7787" builtinId="9" hidden="1"/>
    <cellStyle name="Followed Hyperlink" xfId="7789" builtinId="9" hidden="1"/>
    <cellStyle name="Followed Hyperlink" xfId="7791" builtinId="9" hidden="1"/>
    <cellStyle name="Followed Hyperlink" xfId="7793" builtinId="9" hidden="1"/>
    <cellStyle name="Followed Hyperlink" xfId="7795" builtinId="9" hidden="1"/>
    <cellStyle name="Followed Hyperlink" xfId="7797" builtinId="9" hidden="1"/>
    <cellStyle name="Followed Hyperlink" xfId="7799" builtinId="9" hidden="1"/>
    <cellStyle name="Followed Hyperlink" xfId="7801" builtinId="9" hidden="1"/>
    <cellStyle name="Followed Hyperlink" xfId="7803" builtinId="9" hidden="1"/>
    <cellStyle name="Followed Hyperlink" xfId="7805" builtinId="9" hidden="1"/>
    <cellStyle name="Followed Hyperlink" xfId="7813" builtinId="9" hidden="1"/>
    <cellStyle name="Followed Hyperlink" xfId="7781" builtinId="9" hidden="1"/>
    <cellStyle name="Followed Hyperlink" xfId="7810" builtinId="9" hidden="1"/>
    <cellStyle name="Followed Hyperlink" xfId="7809" builtinId="9" hidden="1"/>
    <cellStyle name="Followed Hyperlink" xfId="7807" builtinId="9" hidden="1"/>
    <cellStyle name="Followed Hyperlink" xfId="7815" builtinId="9" hidden="1"/>
    <cellStyle name="Followed Hyperlink" xfId="7817" builtinId="9" hidden="1"/>
    <cellStyle name="Followed Hyperlink" xfId="7819" builtinId="9" hidden="1"/>
    <cellStyle name="Followed Hyperlink" xfId="7821" builtinId="9" hidden="1"/>
    <cellStyle name="Followed Hyperlink" xfId="7823" builtinId="9" hidden="1"/>
    <cellStyle name="Followed Hyperlink" xfId="7825" builtinId="9" hidden="1"/>
    <cellStyle name="Followed Hyperlink" xfId="7827" builtinId="9" hidden="1"/>
    <cellStyle name="Followed Hyperlink" xfId="7829" builtinId="9" hidden="1"/>
    <cellStyle name="Followed Hyperlink" xfId="7831" builtinId="9" hidden="1"/>
    <cellStyle name="Followed Hyperlink" xfId="7833" builtinId="9" hidden="1"/>
    <cellStyle name="Followed Hyperlink" xfId="7835" builtinId="9" hidden="1"/>
    <cellStyle name="Followed Hyperlink" xfId="7837" builtinId="9" hidden="1"/>
    <cellStyle name="Followed Hyperlink" xfId="7839" builtinId="9" hidden="1"/>
    <cellStyle name="Followed Hyperlink" xfId="7842" builtinId="9" hidden="1"/>
    <cellStyle name="Followed Hyperlink" xfId="7844" builtinId="9" hidden="1"/>
    <cellStyle name="Followed Hyperlink" xfId="7846" builtinId="9" hidden="1"/>
    <cellStyle name="Followed Hyperlink" xfId="7373" builtinId="9" hidden="1"/>
    <cellStyle name="Followed Hyperlink" xfId="7378" builtinId="9" hidden="1"/>
    <cellStyle name="Followed Hyperlink" xfId="7375" builtinId="9" hidden="1"/>
    <cellStyle name="Followed Hyperlink" xfId="7585" builtinId="9" hidden="1"/>
    <cellStyle name="Followed Hyperlink" xfId="7420" builtinId="9" hidden="1"/>
    <cellStyle name="Followed Hyperlink" xfId="7847" builtinId="9" hidden="1"/>
    <cellStyle name="Followed Hyperlink" xfId="7849" builtinId="9" hidden="1"/>
    <cellStyle name="Followed Hyperlink" xfId="7851" builtinId="9" hidden="1"/>
    <cellStyle name="Followed Hyperlink" xfId="7853" builtinId="9" hidden="1"/>
    <cellStyle name="Followed Hyperlink" xfId="7855" builtinId="9" hidden="1"/>
    <cellStyle name="Followed Hyperlink" xfId="7857" builtinId="9" hidden="1"/>
    <cellStyle name="Followed Hyperlink" xfId="7859" builtinId="9" hidden="1"/>
    <cellStyle name="Followed Hyperlink" xfId="7861" builtinId="9" hidden="1"/>
    <cellStyle name="Followed Hyperlink" xfId="7863" builtinId="9" hidden="1"/>
    <cellStyle name="Followed Hyperlink" xfId="7865" builtinId="9" hidden="1"/>
    <cellStyle name="Followed Hyperlink" xfId="7867" builtinId="9" hidden="1"/>
    <cellStyle name="Followed Hyperlink" xfId="7869" builtinId="9" hidden="1"/>
    <cellStyle name="Followed Hyperlink" xfId="7871" builtinId="9" hidden="1"/>
    <cellStyle name="Followed Hyperlink" xfId="7875" builtinId="9" hidden="1"/>
    <cellStyle name="Followed Hyperlink" xfId="7883" builtinId="9" hidden="1"/>
    <cellStyle name="Followed Hyperlink" xfId="7885" builtinId="9" hidden="1"/>
    <cellStyle name="Followed Hyperlink" xfId="7887" builtinId="9" hidden="1"/>
    <cellStyle name="Followed Hyperlink" xfId="7889" builtinId="9" hidden="1"/>
    <cellStyle name="Followed Hyperlink" xfId="7891" builtinId="9" hidden="1"/>
    <cellStyle name="Followed Hyperlink" xfId="7893" builtinId="9" hidden="1"/>
    <cellStyle name="Followed Hyperlink" xfId="7895" builtinId="9" hidden="1"/>
    <cellStyle name="Followed Hyperlink" xfId="7897" builtinId="9" hidden="1"/>
    <cellStyle name="Followed Hyperlink" xfId="7899" builtinId="9" hidden="1"/>
    <cellStyle name="Followed Hyperlink" xfId="7901" builtinId="9" hidden="1"/>
    <cellStyle name="Followed Hyperlink" xfId="7903" builtinId="9" hidden="1"/>
    <cellStyle name="Followed Hyperlink" xfId="7905" builtinId="9" hidden="1"/>
    <cellStyle name="Followed Hyperlink" xfId="7907" builtinId="9" hidden="1"/>
    <cellStyle name="Followed Hyperlink" xfId="7909" builtinId="9" hidden="1"/>
    <cellStyle name="Followed Hyperlink" xfId="7911" builtinId="9" hidden="1"/>
    <cellStyle name="Followed Hyperlink" xfId="7913" builtinId="9" hidden="1"/>
    <cellStyle name="Followed Hyperlink" xfId="7915" builtinId="9" hidden="1"/>
    <cellStyle name="Followed Hyperlink" xfId="7916" builtinId="9" hidden="1"/>
    <cellStyle name="Followed Hyperlink" xfId="7925" builtinId="9" hidden="1"/>
    <cellStyle name="Followed Hyperlink" xfId="7923" builtinId="9" hidden="1"/>
    <cellStyle name="Followed Hyperlink" xfId="7922" builtinId="9" hidden="1"/>
    <cellStyle name="Followed Hyperlink" xfId="7917" builtinId="9" hidden="1"/>
    <cellStyle name="Followed Hyperlink" xfId="7919" builtinId="9" hidden="1"/>
    <cellStyle name="Followed Hyperlink" xfId="7879" builtinId="9" hidden="1"/>
    <cellStyle name="Followed Hyperlink" xfId="7931" builtinId="9" hidden="1"/>
    <cellStyle name="Followed Hyperlink" xfId="7933" builtinId="9" hidden="1"/>
    <cellStyle name="Followed Hyperlink" xfId="7935" builtinId="9" hidden="1"/>
    <cellStyle name="Followed Hyperlink" xfId="7937" builtinId="9" hidden="1"/>
    <cellStyle name="Followed Hyperlink" xfId="7939" builtinId="9" hidden="1"/>
    <cellStyle name="Followed Hyperlink" xfId="7941" builtinId="9" hidden="1"/>
    <cellStyle name="Followed Hyperlink" xfId="7943" builtinId="9" hidden="1"/>
    <cellStyle name="Followed Hyperlink" xfId="7945" builtinId="9" hidden="1"/>
    <cellStyle name="Followed Hyperlink" xfId="7947" builtinId="9" hidden="1"/>
    <cellStyle name="Followed Hyperlink" xfId="7949" builtinId="9" hidden="1"/>
    <cellStyle name="Followed Hyperlink" xfId="7951" builtinId="9" hidden="1"/>
    <cellStyle name="Followed Hyperlink" xfId="7959" builtinId="9" hidden="1"/>
    <cellStyle name="Followed Hyperlink" xfId="7927" builtinId="9" hidden="1"/>
    <cellStyle name="Followed Hyperlink" xfId="7956" builtinId="9" hidden="1"/>
    <cellStyle name="Followed Hyperlink" xfId="7955" builtinId="9" hidden="1"/>
    <cellStyle name="Followed Hyperlink" xfId="7953" builtinId="9" hidden="1"/>
    <cellStyle name="Followed Hyperlink" xfId="7961" builtinId="9" hidden="1"/>
    <cellStyle name="Followed Hyperlink" xfId="7963" builtinId="9" hidden="1"/>
    <cellStyle name="Followed Hyperlink" xfId="7965" builtinId="9" hidden="1"/>
    <cellStyle name="Followed Hyperlink" xfId="7967" builtinId="9" hidden="1"/>
    <cellStyle name="Followed Hyperlink" xfId="7969" builtinId="9" hidden="1"/>
    <cellStyle name="Followed Hyperlink" xfId="7971" builtinId="9" hidden="1"/>
    <cellStyle name="Followed Hyperlink" xfId="7973" builtinId="9" hidden="1"/>
    <cellStyle name="Followed Hyperlink" xfId="7975" builtinId="9" hidden="1"/>
    <cellStyle name="Followed Hyperlink" xfId="7977" builtinId="9" hidden="1"/>
    <cellStyle name="Followed Hyperlink" xfId="7979" builtinId="9" hidden="1"/>
    <cellStyle name="Followed Hyperlink" xfId="7981" builtinId="9" hidden="1"/>
    <cellStyle name="Followed Hyperlink" xfId="7983" builtinId="9" hidden="1"/>
    <cellStyle name="Followed Hyperlink" xfId="7985" builtinId="9" hidden="1"/>
    <cellStyle name="Followed Hyperlink" xfId="7988" builtinId="9" hidden="1"/>
    <cellStyle name="Followed Hyperlink" xfId="7990" builtinId="9" hidden="1"/>
    <cellStyle name="Followed Hyperlink" xfId="7992" builtinId="9" hidden="1"/>
    <cellStyle name="Followed Hyperlink" xfId="7429" builtinId="9" hidden="1"/>
    <cellStyle name="Followed Hyperlink" xfId="7575" builtinId="9" hidden="1"/>
    <cellStyle name="Followed Hyperlink" xfId="7582" builtinId="9" hidden="1"/>
    <cellStyle name="Followed Hyperlink" xfId="7734" builtinId="9" hidden="1"/>
    <cellStyle name="Followed Hyperlink" xfId="7427" builtinId="9" hidden="1"/>
    <cellStyle name="Followed Hyperlink" xfId="7993" builtinId="9" hidden="1"/>
    <cellStyle name="Followed Hyperlink" xfId="7995" builtinId="9" hidden="1"/>
    <cellStyle name="Followed Hyperlink" xfId="7997" builtinId="9" hidden="1"/>
    <cellStyle name="Followed Hyperlink" xfId="7999" builtinId="9" hidden="1"/>
    <cellStyle name="Followed Hyperlink" xfId="8001" builtinId="9" hidden="1"/>
    <cellStyle name="Followed Hyperlink" xfId="8003" builtinId="9" hidden="1"/>
    <cellStyle name="Followed Hyperlink" xfId="8005" builtinId="9" hidden="1"/>
    <cellStyle name="Followed Hyperlink" xfId="8007" builtinId="9" hidden="1"/>
    <cellStyle name="Followed Hyperlink" xfId="8009" builtinId="9" hidden="1"/>
    <cellStyle name="Followed Hyperlink" xfId="8011" builtinId="9" hidden="1"/>
    <cellStyle name="Followed Hyperlink" xfId="8013" builtinId="9" hidden="1"/>
    <cellStyle name="Followed Hyperlink" xfId="8015" builtinId="9" hidden="1"/>
    <cellStyle name="Followed Hyperlink" xfId="8017" builtinId="9" hidden="1"/>
    <cellStyle name="Followed Hyperlink" xfId="8022" builtinId="9" hidden="1"/>
    <cellStyle name="Followed Hyperlink" xfId="8028" builtinId="9" hidden="1"/>
    <cellStyle name="Followed Hyperlink" xfId="8030" builtinId="9" hidden="1"/>
    <cellStyle name="Followed Hyperlink" xfId="8032" builtinId="9" hidden="1"/>
    <cellStyle name="Followed Hyperlink" xfId="8034" builtinId="9" hidden="1"/>
    <cellStyle name="Followed Hyperlink" xfId="8036" builtinId="9" hidden="1"/>
    <cellStyle name="Followed Hyperlink" xfId="8038" builtinId="9" hidden="1"/>
    <cellStyle name="Followed Hyperlink" xfId="8040" builtinId="9" hidden="1"/>
    <cellStyle name="Followed Hyperlink" xfId="8042" builtinId="9" hidden="1"/>
    <cellStyle name="Followed Hyperlink" xfId="8044" builtinId="9" hidden="1"/>
    <cellStyle name="Followed Hyperlink" xfId="8046" builtinId="9" hidden="1"/>
    <cellStyle name="Followed Hyperlink" xfId="8048" builtinId="9" hidden="1"/>
    <cellStyle name="Followed Hyperlink" xfId="8050" builtinId="9" hidden="1"/>
    <cellStyle name="Followed Hyperlink" xfId="8052" builtinId="9" hidden="1"/>
    <cellStyle name="Followed Hyperlink" xfId="8054" builtinId="9" hidden="1"/>
    <cellStyle name="Followed Hyperlink" xfId="8056" builtinId="9" hidden="1"/>
    <cellStyle name="Followed Hyperlink" xfId="8058" builtinId="9" hidden="1"/>
    <cellStyle name="Followed Hyperlink" xfId="8060" builtinId="9" hidden="1"/>
    <cellStyle name="Followed Hyperlink" xfId="8061" builtinId="9" hidden="1"/>
    <cellStyle name="Followed Hyperlink" xfId="8070" builtinId="9" hidden="1"/>
    <cellStyle name="Followed Hyperlink" xfId="8068" builtinId="9" hidden="1"/>
    <cellStyle name="Followed Hyperlink" xfId="8067" builtinId="9" hidden="1"/>
    <cellStyle name="Followed Hyperlink" xfId="8062" builtinId="9" hidden="1"/>
    <cellStyle name="Followed Hyperlink" xfId="8064" builtinId="9" hidden="1"/>
    <cellStyle name="Followed Hyperlink" xfId="8025" builtinId="9" hidden="1"/>
    <cellStyle name="Followed Hyperlink" xfId="8076" builtinId="9" hidden="1"/>
    <cellStyle name="Followed Hyperlink" xfId="8078" builtinId="9" hidden="1"/>
    <cellStyle name="Followed Hyperlink" xfId="8080" builtinId="9" hidden="1"/>
    <cellStyle name="Followed Hyperlink" xfId="8082" builtinId="9" hidden="1"/>
    <cellStyle name="Followed Hyperlink" xfId="8084" builtinId="9" hidden="1"/>
    <cellStyle name="Followed Hyperlink" xfId="8086" builtinId="9" hidden="1"/>
    <cellStyle name="Followed Hyperlink" xfId="8088" builtinId="9" hidden="1"/>
    <cellStyle name="Followed Hyperlink" xfId="8090" builtinId="9" hidden="1"/>
    <cellStyle name="Followed Hyperlink" xfId="8092" builtinId="9" hidden="1"/>
    <cellStyle name="Followed Hyperlink" xfId="8094" builtinId="9" hidden="1"/>
    <cellStyle name="Followed Hyperlink" xfId="8096" builtinId="9" hidden="1"/>
    <cellStyle name="Followed Hyperlink" xfId="8104" builtinId="9" hidden="1"/>
    <cellStyle name="Followed Hyperlink" xfId="8072" builtinId="9" hidden="1"/>
    <cellStyle name="Followed Hyperlink" xfId="8101" builtinId="9" hidden="1"/>
    <cellStyle name="Followed Hyperlink" xfId="8100" builtinId="9" hidden="1"/>
    <cellStyle name="Followed Hyperlink" xfId="8098" builtinId="9" hidden="1"/>
    <cellStyle name="Followed Hyperlink" xfId="8106" builtinId="9" hidden="1"/>
    <cellStyle name="Followed Hyperlink" xfId="8108" builtinId="9" hidden="1"/>
    <cellStyle name="Followed Hyperlink" xfId="8110" builtinId="9" hidden="1"/>
    <cellStyle name="Followed Hyperlink" xfId="8112" builtinId="9" hidden="1"/>
    <cellStyle name="Followed Hyperlink" xfId="8114" builtinId="9" hidden="1"/>
    <cellStyle name="Followed Hyperlink" xfId="8116" builtinId="9" hidden="1"/>
    <cellStyle name="Followed Hyperlink" xfId="8118" builtinId="9" hidden="1"/>
    <cellStyle name="Followed Hyperlink" xfId="8120" builtinId="9" hidden="1"/>
    <cellStyle name="Followed Hyperlink" xfId="8122" builtinId="9" hidden="1"/>
    <cellStyle name="Followed Hyperlink" xfId="8124" builtinId="9" hidden="1"/>
    <cellStyle name="Followed Hyperlink" xfId="8126" builtinId="9" hidden="1"/>
    <cellStyle name="Followed Hyperlink" xfId="8128" builtinId="9" hidden="1"/>
    <cellStyle name="Followed Hyperlink" xfId="8130" builtinId="9" hidden="1"/>
    <cellStyle name="Followed Hyperlink" xfId="8133" builtinId="9" hidden="1"/>
    <cellStyle name="Followed Hyperlink" xfId="8135" builtinId="9" hidden="1"/>
    <cellStyle name="Followed Hyperlink" xfId="8137" builtinId="9" hidden="1"/>
    <cellStyle name="Followed Hyperlink" xfId="8019" builtinId="9" hidden="1"/>
    <cellStyle name="Followed Hyperlink" xfId="8021" builtinId="9" hidden="1"/>
    <cellStyle name="Followed Hyperlink" xfId="8020" builtinId="9" hidden="1"/>
    <cellStyle name="Followed Hyperlink" xfId="8131" builtinId="9" hidden="1"/>
    <cellStyle name="Followed Hyperlink" xfId="8139" builtinId="9" hidden="1"/>
    <cellStyle name="Followed Hyperlink" xfId="8141" builtinId="9" hidden="1"/>
    <cellStyle name="Followed Hyperlink" xfId="8143" builtinId="9" hidden="1"/>
    <cellStyle name="Followed Hyperlink" xfId="8145" builtinId="9" hidden="1"/>
    <cellStyle name="Followed Hyperlink" xfId="8147" builtinId="9" hidden="1"/>
    <cellStyle name="Followed Hyperlink" xfId="8149" builtinId="9" hidden="1"/>
    <cellStyle name="Followed Hyperlink" xfId="8151" builtinId="9" hidden="1"/>
    <cellStyle name="Followed Hyperlink" xfId="8153" builtinId="9" hidden="1"/>
    <cellStyle name="Followed Hyperlink" xfId="8155" builtinId="9" hidden="1"/>
    <cellStyle name="Followed Hyperlink" xfId="8157" builtinId="9" hidden="1"/>
    <cellStyle name="Followed Hyperlink" xfId="8159" builtinId="9" hidden="1"/>
    <cellStyle name="Followed Hyperlink" xfId="8161" builtinId="9" hidden="1"/>
    <cellStyle name="Followed Hyperlink" xfId="8163" builtinId="9" hidden="1"/>
    <cellStyle name="Followed Hyperlink" xfId="8165" builtinId="9" hidden="1"/>
    <cellStyle name="Followed Hyperlink" xfId="8169" builtinId="9" hidden="1"/>
    <cellStyle name="Followed Hyperlink" xfId="8175" builtinId="9" hidden="1"/>
    <cellStyle name="Followed Hyperlink" xfId="8177" builtinId="9" hidden="1"/>
    <cellStyle name="Followed Hyperlink" xfId="8179" builtinId="9" hidden="1"/>
    <cellStyle name="Followed Hyperlink" xfId="8181" builtinId="9" hidden="1"/>
    <cellStyle name="Followed Hyperlink" xfId="8183" builtinId="9" hidden="1"/>
    <cellStyle name="Followed Hyperlink" xfId="8185" builtinId="9" hidden="1"/>
    <cellStyle name="Followed Hyperlink" xfId="8187" builtinId="9" hidden="1"/>
    <cellStyle name="Followed Hyperlink" xfId="8189" builtinId="9" hidden="1"/>
    <cellStyle name="Followed Hyperlink" xfId="8191" builtinId="9" hidden="1"/>
    <cellStyle name="Followed Hyperlink" xfId="8193" builtinId="9" hidden="1"/>
    <cellStyle name="Followed Hyperlink" xfId="8195" builtinId="9" hidden="1"/>
    <cellStyle name="Followed Hyperlink" xfId="8197" builtinId="9" hidden="1"/>
    <cellStyle name="Followed Hyperlink" xfId="8199" builtinId="9" hidden="1"/>
    <cellStyle name="Followed Hyperlink" xfId="8201" builtinId="9" hidden="1"/>
    <cellStyle name="Followed Hyperlink" xfId="8203" builtinId="9" hidden="1"/>
    <cellStyle name="Followed Hyperlink" xfId="8205" builtinId="9" hidden="1"/>
    <cellStyle name="Followed Hyperlink" xfId="8207" builtinId="9" hidden="1"/>
    <cellStyle name="Followed Hyperlink" xfId="8208" builtinId="9" hidden="1"/>
    <cellStyle name="Followed Hyperlink" xfId="8217" builtinId="9" hidden="1"/>
    <cellStyle name="Followed Hyperlink" xfId="8215" builtinId="9" hidden="1"/>
    <cellStyle name="Followed Hyperlink" xfId="8214" builtinId="9" hidden="1"/>
    <cellStyle name="Followed Hyperlink" xfId="8209" builtinId="9" hidden="1"/>
    <cellStyle name="Followed Hyperlink" xfId="8211" builtinId="9" hidden="1"/>
    <cellStyle name="Followed Hyperlink" xfId="8172" builtinId="9" hidden="1"/>
    <cellStyle name="Followed Hyperlink" xfId="8223" builtinId="9" hidden="1"/>
    <cellStyle name="Followed Hyperlink" xfId="8225" builtinId="9" hidden="1"/>
    <cellStyle name="Followed Hyperlink" xfId="8227" builtinId="9" hidden="1"/>
    <cellStyle name="Followed Hyperlink" xfId="8229" builtinId="9" hidden="1"/>
    <cellStyle name="Followed Hyperlink" xfId="8231" builtinId="9" hidden="1"/>
    <cellStyle name="Followed Hyperlink" xfId="8233" builtinId="9" hidden="1"/>
    <cellStyle name="Followed Hyperlink" xfId="8235" builtinId="9" hidden="1"/>
    <cellStyle name="Followed Hyperlink" xfId="8237" builtinId="9" hidden="1"/>
    <cellStyle name="Followed Hyperlink" xfId="8239" builtinId="9" hidden="1"/>
    <cellStyle name="Followed Hyperlink" xfId="8241" builtinId="9" hidden="1"/>
    <cellStyle name="Followed Hyperlink" xfId="8243" builtinId="9" hidden="1"/>
    <cellStyle name="Followed Hyperlink" xfId="8251" builtinId="9" hidden="1"/>
    <cellStyle name="Followed Hyperlink" xfId="8219" builtinId="9" hidden="1"/>
    <cellStyle name="Followed Hyperlink" xfId="8248" builtinId="9" hidden="1"/>
    <cellStyle name="Followed Hyperlink" xfId="8247" builtinId="9" hidden="1"/>
    <cellStyle name="Followed Hyperlink" xfId="8245" builtinId="9" hidden="1"/>
    <cellStyle name="Followed Hyperlink" xfId="8253" builtinId="9" hidden="1"/>
    <cellStyle name="Followed Hyperlink" xfId="8255" builtinId="9" hidden="1"/>
    <cellStyle name="Followed Hyperlink" xfId="8257" builtinId="9" hidden="1"/>
    <cellStyle name="Followed Hyperlink" xfId="8259" builtinId="9" hidden="1"/>
    <cellStyle name="Followed Hyperlink" xfId="8261" builtinId="9" hidden="1"/>
    <cellStyle name="Followed Hyperlink" xfId="8263" builtinId="9" hidden="1"/>
    <cellStyle name="Followed Hyperlink" xfId="8265" builtinId="9" hidden="1"/>
    <cellStyle name="Followed Hyperlink" xfId="8267" builtinId="9" hidden="1"/>
    <cellStyle name="Followed Hyperlink" xfId="8269" builtinId="9" hidden="1"/>
    <cellStyle name="Followed Hyperlink" xfId="8271" builtinId="9" hidden="1"/>
    <cellStyle name="Followed Hyperlink" xfId="8273" builtinId="9" hidden="1"/>
    <cellStyle name="Followed Hyperlink" xfId="8275" builtinId="9" hidden="1"/>
    <cellStyle name="Followed Hyperlink" xfId="8277" builtinId="9" hidden="1"/>
    <cellStyle name="Followed Hyperlink" xfId="8280" builtinId="9" hidden="1"/>
    <cellStyle name="Followed Hyperlink" xfId="8282" builtinId="9" hidden="1"/>
    <cellStyle name="Followed Hyperlink" xfId="8284" builtinId="9" hidden="1"/>
    <cellStyle name="Followed Hyperlink" xfId="8024" builtinId="9" hidden="1"/>
    <cellStyle name="Followed Hyperlink" xfId="7583" builtinId="9" hidden="1"/>
    <cellStyle name="Followed Hyperlink" xfId="8018" builtinId="9" hidden="1"/>
    <cellStyle name="Followed Hyperlink" xfId="7733" builtinId="9" hidden="1"/>
    <cellStyle name="Followed Hyperlink" xfId="7731" builtinId="9" hidden="1"/>
    <cellStyle name="Followed Hyperlink" xfId="8285" builtinId="9" hidden="1"/>
    <cellStyle name="Followed Hyperlink" xfId="8287" builtinId="9" hidden="1"/>
    <cellStyle name="Followed Hyperlink" xfId="8289" builtinId="9" hidden="1"/>
    <cellStyle name="Followed Hyperlink" xfId="8291" builtinId="9" hidden="1"/>
    <cellStyle name="Followed Hyperlink" xfId="8293" builtinId="9" hidden="1"/>
    <cellStyle name="Followed Hyperlink" xfId="8295" builtinId="9" hidden="1"/>
    <cellStyle name="Followed Hyperlink" xfId="8297" builtinId="9" hidden="1"/>
    <cellStyle name="Followed Hyperlink" xfId="8299" builtinId="9" hidden="1"/>
    <cellStyle name="Followed Hyperlink" xfId="8301" builtinId="9" hidden="1"/>
    <cellStyle name="Followed Hyperlink" xfId="8303" builtinId="9" hidden="1"/>
    <cellStyle name="Followed Hyperlink" xfId="8305" builtinId="9" hidden="1"/>
    <cellStyle name="Followed Hyperlink" xfId="8307" builtinId="9" hidden="1"/>
    <cellStyle name="Followed Hyperlink" xfId="8309" builtinId="9" hidden="1"/>
    <cellStyle name="Followed Hyperlink" xfId="8310" builtinId="9" hidden="1"/>
    <cellStyle name="Followed Hyperlink" xfId="8315" builtinId="9" hidden="1"/>
    <cellStyle name="Followed Hyperlink" xfId="8317" builtinId="9" hidden="1"/>
    <cellStyle name="Followed Hyperlink" xfId="8319" builtinId="9" hidden="1"/>
    <cellStyle name="Followed Hyperlink" xfId="8321" builtinId="9" hidden="1"/>
    <cellStyle name="Followed Hyperlink" xfId="8323" builtinId="9" hidden="1"/>
    <cellStyle name="Followed Hyperlink" xfId="8325" builtinId="9" hidden="1"/>
    <cellStyle name="Followed Hyperlink" xfId="8327" builtinId="9" hidden="1"/>
    <cellStyle name="Followed Hyperlink" xfId="8329" builtinId="9" hidden="1"/>
    <cellStyle name="Followed Hyperlink" xfId="8331" builtinId="9" hidden="1"/>
    <cellStyle name="Followed Hyperlink" xfId="8333" builtinId="9" hidden="1"/>
    <cellStyle name="Followed Hyperlink" xfId="8335" builtinId="9" hidden="1"/>
    <cellStyle name="Followed Hyperlink" xfId="8337" builtinId="9" hidden="1"/>
    <cellStyle name="Followed Hyperlink" xfId="8339" builtinId="9" hidden="1"/>
    <cellStyle name="Followed Hyperlink" xfId="8341" builtinId="9" hidden="1"/>
    <cellStyle name="Followed Hyperlink" xfId="8343" builtinId="9" hidden="1"/>
    <cellStyle name="Followed Hyperlink" xfId="8345" builtinId="9" hidden="1"/>
    <cellStyle name="Followed Hyperlink" xfId="8347" builtinId="9" hidden="1"/>
    <cellStyle name="Followed Hyperlink" xfId="8348" builtinId="9" hidden="1"/>
    <cellStyle name="Followed Hyperlink" xfId="8357" builtinId="9" hidden="1"/>
    <cellStyle name="Followed Hyperlink" xfId="8355" builtinId="9" hidden="1"/>
    <cellStyle name="Followed Hyperlink" xfId="8354" builtinId="9" hidden="1"/>
    <cellStyle name="Followed Hyperlink" xfId="8349" builtinId="9" hidden="1"/>
    <cellStyle name="Followed Hyperlink" xfId="8351" builtinId="9" hidden="1"/>
    <cellStyle name="Followed Hyperlink" xfId="8312" builtinId="9" hidden="1"/>
    <cellStyle name="Followed Hyperlink" xfId="8363" builtinId="9" hidden="1"/>
    <cellStyle name="Followed Hyperlink" xfId="8365" builtinId="9" hidden="1"/>
    <cellStyle name="Followed Hyperlink" xfId="8367" builtinId="9" hidden="1"/>
    <cellStyle name="Followed Hyperlink" xfId="8369" builtinId="9" hidden="1"/>
    <cellStyle name="Followed Hyperlink" xfId="8371" builtinId="9" hidden="1"/>
    <cellStyle name="Followed Hyperlink" xfId="8373" builtinId="9" hidden="1"/>
    <cellStyle name="Followed Hyperlink" xfId="8375" builtinId="9" hidden="1"/>
    <cellStyle name="Followed Hyperlink" xfId="8377" builtinId="9" hidden="1"/>
    <cellStyle name="Followed Hyperlink" xfId="8379" builtinId="9" hidden="1"/>
    <cellStyle name="Followed Hyperlink" xfId="8381" builtinId="9" hidden="1"/>
    <cellStyle name="Followed Hyperlink" xfId="8383" builtinId="9" hidden="1"/>
    <cellStyle name="Followed Hyperlink" xfId="8391" builtinId="9" hidden="1"/>
    <cellStyle name="Followed Hyperlink" xfId="8359" builtinId="9" hidden="1"/>
    <cellStyle name="Followed Hyperlink" xfId="8388" builtinId="9" hidden="1"/>
    <cellStyle name="Followed Hyperlink" xfId="8387" builtinId="9" hidden="1"/>
    <cellStyle name="Followed Hyperlink" xfId="8385" builtinId="9" hidden="1"/>
    <cellStyle name="Followed Hyperlink" xfId="8393" builtinId="9" hidden="1"/>
    <cellStyle name="Followed Hyperlink" xfId="8395" builtinId="9" hidden="1"/>
    <cellStyle name="Followed Hyperlink" xfId="8397" builtinId="9" hidden="1"/>
    <cellStyle name="Followed Hyperlink" xfId="8399" builtinId="9" hidden="1"/>
    <cellStyle name="Followed Hyperlink" xfId="8401" builtinId="9" hidden="1"/>
    <cellStyle name="Followed Hyperlink" xfId="8403" builtinId="9" hidden="1"/>
    <cellStyle name="Followed Hyperlink" xfId="8405" builtinId="9" hidden="1"/>
    <cellStyle name="Followed Hyperlink" xfId="8407" builtinId="9" hidden="1"/>
    <cellStyle name="Followed Hyperlink" xfId="8409" builtinId="9" hidden="1"/>
    <cellStyle name="Followed Hyperlink" xfId="8411" builtinId="9" hidden="1"/>
    <cellStyle name="Followed Hyperlink" xfId="8413" builtinId="9" hidden="1"/>
    <cellStyle name="Followed Hyperlink" xfId="8415" builtinId="9" hidden="1"/>
    <cellStyle name="Followed Hyperlink" xfId="8417" builtinId="9" hidden="1"/>
    <cellStyle name="Followed Hyperlink" xfId="8419" builtinId="9" hidden="1"/>
    <cellStyle name="Followed Hyperlink" xfId="8421" builtinId="9" hidden="1"/>
    <cellStyle name="Followed Hyperlink" xfId="8423" builtinId="9" hidden="1"/>
    <cellStyle name="Followed Hyperlink" xfId="7264" builtinId="9" hidden="1"/>
    <cellStyle name="Followed Hyperlink" xfId="7220" builtinId="9" hidden="1"/>
    <cellStyle name="Followed Hyperlink" xfId="6061" builtinId="9" hidden="1"/>
    <cellStyle name="Followed Hyperlink" xfId="6223" builtinId="9" hidden="1"/>
    <cellStyle name="Followed Hyperlink" xfId="7382" builtinId="9" hidden="1"/>
    <cellStyle name="Followed Hyperlink" xfId="7258" builtinId="9" hidden="1"/>
    <cellStyle name="Followed Hyperlink" xfId="7260" builtinId="9" hidden="1"/>
    <cellStyle name="Followed Hyperlink" xfId="7259" builtinId="9" hidden="1"/>
    <cellStyle name="Followed Hyperlink" xfId="8424" builtinId="9" hidden="1"/>
    <cellStyle name="Followed Hyperlink" xfId="8426" builtinId="9" hidden="1"/>
    <cellStyle name="Followed Hyperlink" xfId="8428" builtinId="9" hidden="1"/>
    <cellStyle name="Followed Hyperlink" xfId="8430" builtinId="9" hidden="1"/>
    <cellStyle name="Followed Hyperlink" xfId="8432" builtinId="9" hidden="1"/>
    <cellStyle name="Followed Hyperlink" xfId="8434" builtinId="9" hidden="1"/>
    <cellStyle name="Followed Hyperlink" xfId="8436" builtinId="9" hidden="1"/>
    <cellStyle name="Followed Hyperlink" xfId="8438" builtinId="9" hidden="1"/>
    <cellStyle name="Followed Hyperlink" xfId="8440" builtinId="9" hidden="1"/>
    <cellStyle name="Followed Hyperlink" xfId="8442" builtinId="9" hidden="1"/>
    <cellStyle name="Followed Hyperlink" xfId="8443" builtinId="9" hidden="1"/>
    <cellStyle name="Followed Hyperlink" xfId="8448" builtinId="9" hidden="1"/>
    <cellStyle name="Followed Hyperlink" xfId="8450" builtinId="9" hidden="1"/>
    <cellStyle name="Followed Hyperlink" xfId="8452" builtinId="9" hidden="1"/>
    <cellStyle name="Followed Hyperlink" xfId="8454" builtinId="9" hidden="1"/>
    <cellStyle name="Followed Hyperlink" xfId="8456" builtinId="9" hidden="1"/>
    <cellStyle name="Followed Hyperlink" xfId="8458" builtinId="9" hidden="1"/>
    <cellStyle name="Followed Hyperlink" xfId="8460" builtinId="9" hidden="1"/>
    <cellStyle name="Followed Hyperlink" xfId="8462" builtinId="9" hidden="1"/>
    <cellStyle name="Followed Hyperlink" xfId="8464" builtinId="9" hidden="1"/>
    <cellStyle name="Followed Hyperlink" xfId="8466" builtinId="9" hidden="1"/>
    <cellStyle name="Followed Hyperlink" xfId="8468" builtinId="9" hidden="1"/>
    <cellStyle name="Followed Hyperlink" xfId="8470" builtinId="9" hidden="1"/>
    <cellStyle name="Followed Hyperlink" xfId="8472" builtinId="9" hidden="1"/>
    <cellStyle name="Followed Hyperlink" xfId="8474" builtinId="9" hidden="1"/>
    <cellStyle name="Followed Hyperlink" xfId="8476" builtinId="9" hidden="1"/>
    <cellStyle name="Followed Hyperlink" xfId="8478" builtinId="9" hidden="1"/>
    <cellStyle name="Followed Hyperlink" xfId="8480" builtinId="9" hidden="1"/>
    <cellStyle name="Followed Hyperlink" xfId="8481" builtinId="9" hidden="1"/>
    <cellStyle name="Followed Hyperlink" xfId="8490" builtinId="9" hidden="1"/>
    <cellStyle name="Followed Hyperlink" xfId="8488" builtinId="9" hidden="1"/>
    <cellStyle name="Followed Hyperlink" xfId="8487" builtinId="9" hidden="1"/>
    <cellStyle name="Followed Hyperlink" xfId="8482" builtinId="9" hidden="1"/>
    <cellStyle name="Followed Hyperlink" xfId="8484" builtinId="9" hidden="1"/>
    <cellStyle name="Followed Hyperlink" xfId="8445" builtinId="9" hidden="1"/>
    <cellStyle name="Followed Hyperlink" xfId="8496" builtinId="9" hidden="1"/>
    <cellStyle name="Followed Hyperlink" xfId="8498" builtinId="9" hidden="1"/>
    <cellStyle name="Followed Hyperlink" xfId="8500" builtinId="9" hidden="1"/>
    <cellStyle name="Followed Hyperlink" xfId="8502" builtinId="9" hidden="1"/>
    <cellStyle name="Followed Hyperlink" xfId="8504" builtinId="9" hidden="1"/>
    <cellStyle name="Followed Hyperlink" xfId="8506" builtinId="9" hidden="1"/>
    <cellStyle name="Followed Hyperlink" xfId="8508" builtinId="9" hidden="1"/>
    <cellStyle name="Followed Hyperlink" xfId="8510" builtinId="9" hidden="1"/>
    <cellStyle name="Followed Hyperlink" xfId="8512" builtinId="9" hidden="1"/>
    <cellStyle name="Followed Hyperlink" xfId="8514" builtinId="9" hidden="1"/>
    <cellStyle name="Followed Hyperlink" xfId="8516" builtinId="9" hidden="1"/>
    <cellStyle name="Followed Hyperlink" xfId="8524" builtinId="9" hidden="1"/>
    <cellStyle name="Followed Hyperlink" xfId="8492" builtinId="9" hidden="1"/>
    <cellStyle name="Followed Hyperlink" xfId="8521" builtinId="9" hidden="1"/>
    <cellStyle name="Followed Hyperlink" xfId="8520" builtinId="9" hidden="1"/>
    <cellStyle name="Followed Hyperlink" xfId="8518" builtinId="9" hidden="1"/>
    <cellStyle name="Followed Hyperlink" xfId="8526" builtinId="9" hidden="1"/>
    <cellStyle name="Followed Hyperlink" xfId="8528" builtinId="9" hidden="1"/>
    <cellStyle name="Followed Hyperlink" xfId="8530" builtinId="9" hidden="1"/>
    <cellStyle name="Followed Hyperlink" xfId="8532" builtinId="9" hidden="1"/>
    <cellStyle name="Followed Hyperlink" xfId="8534" builtinId="9" hidden="1"/>
    <cellStyle name="Followed Hyperlink" xfId="8536" builtinId="9" hidden="1"/>
    <cellStyle name="Followed Hyperlink" xfId="8538" builtinId="9" hidden="1"/>
    <cellStyle name="Followed Hyperlink" xfId="8540" builtinId="9" hidden="1"/>
    <cellStyle name="Followed Hyperlink" xfId="8542" builtinId="9" hidden="1"/>
    <cellStyle name="Followed Hyperlink" xfId="8544" builtinId="9" hidden="1"/>
    <cellStyle name="Followed Hyperlink" xfId="8546" builtinId="9" hidden="1"/>
    <cellStyle name="Followed Hyperlink" xfId="8548" builtinId="9" hidden="1"/>
    <cellStyle name="Followed Hyperlink" xfId="8550" builtinId="9" hidden="1"/>
    <cellStyle name="Followed Hyperlink" xfId="8562" builtinId="9" hidden="1"/>
    <cellStyle name="Followed Hyperlink" xfId="8564" builtinId="9" hidden="1"/>
    <cellStyle name="Followed Hyperlink" xfId="8566" builtinId="9" hidden="1"/>
    <cellStyle name="Followed Hyperlink" xfId="8568" builtinId="9" hidden="1"/>
    <cellStyle name="Followed Hyperlink" xfId="8570" builtinId="9" hidden="1"/>
    <cellStyle name="Followed Hyperlink" xfId="8572" builtinId="9" hidden="1"/>
    <cellStyle name="Followed Hyperlink" xfId="8574" builtinId="9" hidden="1"/>
    <cellStyle name="Followed Hyperlink" xfId="8576" builtinId="9" hidden="1"/>
    <cellStyle name="Followed Hyperlink" xfId="8578" builtinId="9" hidden="1"/>
    <cellStyle name="Followed Hyperlink" xfId="8580" builtinId="9" hidden="1"/>
    <cellStyle name="Followed Hyperlink" xfId="8582" builtinId="9" hidden="1"/>
    <cellStyle name="Followed Hyperlink" xfId="8584" builtinId="9" hidden="1"/>
    <cellStyle name="Followed Hyperlink" xfId="8586" builtinId="9" hidden="1"/>
    <cellStyle name="Followed Hyperlink" xfId="8588" builtinId="9" hidden="1"/>
    <cellStyle name="Followed Hyperlink" xfId="8590" builtinId="9" hidden="1"/>
    <cellStyle name="Followed Hyperlink" xfId="8592" builtinId="9" hidden="1"/>
    <cellStyle name="Followed Hyperlink" xfId="8594" builtinId="9" hidden="1"/>
    <cellStyle name="Followed Hyperlink" xfId="8596" builtinId="9" hidden="1"/>
    <cellStyle name="Followed Hyperlink" xfId="8601" builtinId="9" hidden="1"/>
    <cellStyle name="Followed Hyperlink" xfId="8610" builtinId="9" hidden="1"/>
    <cellStyle name="Followed Hyperlink" xfId="8612" builtinId="9" hidden="1"/>
    <cellStyle name="Followed Hyperlink" xfId="8614" builtinId="9" hidden="1"/>
    <cellStyle name="Followed Hyperlink" xfId="8616" builtinId="9" hidden="1"/>
    <cellStyle name="Followed Hyperlink" xfId="8618" builtinId="9" hidden="1"/>
    <cellStyle name="Followed Hyperlink" xfId="8620" builtinId="9" hidden="1"/>
    <cellStyle name="Followed Hyperlink" xfId="8622" builtinId="9" hidden="1"/>
    <cellStyle name="Followed Hyperlink" xfId="8624" builtinId="9" hidden="1"/>
    <cellStyle name="Followed Hyperlink" xfId="8626" builtinId="9" hidden="1"/>
    <cellStyle name="Followed Hyperlink" xfId="8628" builtinId="9" hidden="1"/>
    <cellStyle name="Followed Hyperlink" xfId="8630" builtinId="9" hidden="1"/>
    <cellStyle name="Followed Hyperlink" xfId="8632" builtinId="9" hidden="1"/>
    <cellStyle name="Followed Hyperlink" xfId="8634" builtinId="9" hidden="1"/>
    <cellStyle name="Followed Hyperlink" xfId="8636" builtinId="9" hidden="1"/>
    <cellStyle name="Followed Hyperlink" xfId="8638" builtinId="9" hidden="1"/>
    <cellStyle name="Followed Hyperlink" xfId="8640" builtinId="9" hidden="1"/>
    <cellStyle name="Followed Hyperlink" xfId="8642" builtinId="9" hidden="1"/>
    <cellStyle name="Followed Hyperlink" xfId="8643" builtinId="9" hidden="1"/>
    <cellStyle name="Followed Hyperlink" xfId="8652" builtinId="9" hidden="1"/>
    <cellStyle name="Followed Hyperlink" xfId="8650" builtinId="9" hidden="1"/>
    <cellStyle name="Followed Hyperlink" xfId="8649" builtinId="9" hidden="1"/>
    <cellStyle name="Followed Hyperlink" xfId="8644" builtinId="9" hidden="1"/>
    <cellStyle name="Followed Hyperlink" xfId="8646" builtinId="9" hidden="1"/>
    <cellStyle name="Followed Hyperlink" xfId="8605" builtinId="9" hidden="1"/>
    <cellStyle name="Followed Hyperlink" xfId="8658" builtinId="9" hidden="1"/>
    <cellStyle name="Followed Hyperlink" xfId="8660" builtinId="9" hidden="1"/>
    <cellStyle name="Followed Hyperlink" xfId="8662" builtinId="9" hidden="1"/>
    <cellStyle name="Followed Hyperlink" xfId="8664" builtinId="9" hidden="1"/>
    <cellStyle name="Followed Hyperlink" xfId="8666" builtinId="9" hidden="1"/>
    <cellStyle name="Followed Hyperlink" xfId="8668" builtinId="9" hidden="1"/>
    <cellStyle name="Followed Hyperlink" xfId="8670" builtinId="9" hidden="1"/>
    <cellStyle name="Followed Hyperlink" xfId="8672" builtinId="9" hidden="1"/>
    <cellStyle name="Followed Hyperlink" xfId="8674" builtinId="9" hidden="1"/>
    <cellStyle name="Followed Hyperlink" xfId="8676" builtinId="9" hidden="1"/>
    <cellStyle name="Followed Hyperlink" xfId="8678" builtinId="9" hidden="1"/>
    <cellStyle name="Followed Hyperlink" xfId="8686" builtinId="9" hidden="1"/>
    <cellStyle name="Followed Hyperlink" xfId="8654" builtinId="9" hidden="1"/>
    <cellStyle name="Followed Hyperlink" xfId="8683" builtinId="9" hidden="1"/>
    <cellStyle name="Followed Hyperlink" xfId="8682" builtinId="9" hidden="1"/>
    <cellStyle name="Followed Hyperlink" xfId="8680" builtinId="9" hidden="1"/>
    <cellStyle name="Followed Hyperlink" xfId="8688" builtinId="9" hidden="1"/>
    <cellStyle name="Followed Hyperlink" xfId="8690" builtinId="9" hidden="1"/>
    <cellStyle name="Followed Hyperlink" xfId="8692" builtinId="9" hidden="1"/>
    <cellStyle name="Followed Hyperlink" xfId="8694" builtinId="9" hidden="1"/>
    <cellStyle name="Followed Hyperlink" xfId="8696" builtinId="9" hidden="1"/>
    <cellStyle name="Followed Hyperlink" xfId="8698" builtinId="9" hidden="1"/>
    <cellStyle name="Followed Hyperlink" xfId="8700" builtinId="9" hidden="1"/>
    <cellStyle name="Followed Hyperlink" xfId="8702" builtinId="9" hidden="1"/>
    <cellStyle name="Followed Hyperlink" xfId="8704" builtinId="9" hidden="1"/>
    <cellStyle name="Followed Hyperlink" xfId="8706" builtinId="9" hidden="1"/>
    <cellStyle name="Followed Hyperlink" xfId="8708" builtinId="9" hidden="1"/>
    <cellStyle name="Followed Hyperlink" xfId="8710" builtinId="9" hidden="1"/>
    <cellStyle name="Followed Hyperlink" xfId="8712" builtinId="9" hidden="1"/>
    <cellStyle name="Followed Hyperlink" xfId="8715" builtinId="9" hidden="1"/>
    <cellStyle name="Followed Hyperlink" xfId="8717" builtinId="9" hidden="1"/>
    <cellStyle name="Followed Hyperlink" xfId="8719" builtinId="9" hidden="1"/>
    <cellStyle name="Followed Hyperlink" xfId="8599" builtinId="9" hidden="1"/>
    <cellStyle name="Followed Hyperlink" xfId="8713" builtinId="9" hidden="1"/>
    <cellStyle name="Followed Hyperlink" xfId="8721" builtinId="9" hidden="1"/>
    <cellStyle name="Followed Hyperlink" xfId="8723" builtinId="9" hidden="1"/>
    <cellStyle name="Followed Hyperlink" xfId="8725" builtinId="9" hidden="1"/>
    <cellStyle name="Followed Hyperlink" xfId="8727" builtinId="9" hidden="1"/>
    <cellStyle name="Followed Hyperlink" xfId="8729" builtinId="9" hidden="1"/>
    <cellStyle name="Followed Hyperlink" xfId="8731" builtinId="9" hidden="1"/>
    <cellStyle name="Followed Hyperlink" xfId="8733" builtinId="9" hidden="1"/>
    <cellStyle name="Followed Hyperlink" xfId="8735" builtinId="9" hidden="1"/>
    <cellStyle name="Followed Hyperlink" xfId="8737" builtinId="9" hidden="1"/>
    <cellStyle name="Followed Hyperlink" xfId="8739" builtinId="9" hidden="1"/>
    <cellStyle name="Followed Hyperlink" xfId="8741" builtinId="9" hidden="1"/>
    <cellStyle name="Followed Hyperlink" xfId="8743" builtinId="9" hidden="1"/>
    <cellStyle name="Followed Hyperlink" xfId="8745" builtinId="9" hidden="1"/>
    <cellStyle name="Followed Hyperlink" xfId="8747" builtinId="9" hidden="1"/>
    <cellStyle name="Followed Hyperlink" xfId="8749" builtinId="9" hidden="1"/>
    <cellStyle name="Followed Hyperlink" xfId="8751" builtinId="9" hidden="1"/>
    <cellStyle name="Followed Hyperlink" xfId="8756" builtinId="9" hidden="1"/>
    <cellStyle name="Followed Hyperlink" xfId="8765" builtinId="9" hidden="1"/>
    <cellStyle name="Followed Hyperlink" xfId="8767" builtinId="9" hidden="1"/>
    <cellStyle name="Followed Hyperlink" xfId="8769" builtinId="9" hidden="1"/>
    <cellStyle name="Followed Hyperlink" xfId="8771" builtinId="9" hidden="1"/>
    <cellStyle name="Followed Hyperlink" xfId="8773" builtinId="9" hidden="1"/>
    <cellStyle name="Followed Hyperlink" xfId="8775" builtinId="9" hidden="1"/>
    <cellStyle name="Followed Hyperlink" xfId="8777" builtinId="9" hidden="1"/>
    <cellStyle name="Followed Hyperlink" xfId="8779" builtinId="9" hidden="1"/>
    <cellStyle name="Followed Hyperlink" xfId="8781" builtinId="9" hidden="1"/>
    <cellStyle name="Followed Hyperlink" xfId="8783" builtinId="9" hidden="1"/>
    <cellStyle name="Followed Hyperlink" xfId="8785" builtinId="9" hidden="1"/>
    <cellStyle name="Followed Hyperlink" xfId="8787" builtinId="9" hidden="1"/>
    <cellStyle name="Followed Hyperlink" xfId="8789" builtinId="9" hidden="1"/>
    <cellStyle name="Followed Hyperlink" xfId="8791" builtinId="9" hidden="1"/>
    <cellStyle name="Followed Hyperlink" xfId="8793" builtinId="9" hidden="1"/>
    <cellStyle name="Followed Hyperlink" xfId="8795" builtinId="9" hidden="1"/>
    <cellStyle name="Followed Hyperlink" xfId="8797" builtinId="9" hidden="1"/>
    <cellStyle name="Followed Hyperlink" xfId="8798" builtinId="9" hidden="1"/>
    <cellStyle name="Followed Hyperlink" xfId="8807" builtinId="9" hidden="1"/>
    <cellStyle name="Followed Hyperlink" xfId="8805" builtinId="9" hidden="1"/>
    <cellStyle name="Followed Hyperlink" xfId="8804" builtinId="9" hidden="1"/>
    <cellStyle name="Followed Hyperlink" xfId="8799" builtinId="9" hidden="1"/>
    <cellStyle name="Followed Hyperlink" xfId="8801" builtinId="9" hidden="1"/>
    <cellStyle name="Followed Hyperlink" xfId="8761" builtinId="9" hidden="1"/>
    <cellStyle name="Followed Hyperlink" xfId="8813" builtinId="9" hidden="1"/>
    <cellStyle name="Followed Hyperlink" xfId="8815" builtinId="9" hidden="1"/>
    <cellStyle name="Followed Hyperlink" xfId="8817" builtinId="9" hidden="1"/>
    <cellStyle name="Followed Hyperlink" xfId="8819" builtinId="9" hidden="1"/>
    <cellStyle name="Followed Hyperlink" xfId="8821" builtinId="9" hidden="1"/>
    <cellStyle name="Followed Hyperlink" xfId="8823" builtinId="9" hidden="1"/>
    <cellStyle name="Followed Hyperlink" xfId="8825" builtinId="9" hidden="1"/>
    <cellStyle name="Followed Hyperlink" xfId="8827" builtinId="9" hidden="1"/>
    <cellStyle name="Followed Hyperlink" xfId="8829" builtinId="9" hidden="1"/>
    <cellStyle name="Followed Hyperlink" xfId="8831" builtinId="9" hidden="1"/>
    <cellStyle name="Followed Hyperlink" xfId="8833" builtinId="9" hidden="1"/>
    <cellStyle name="Followed Hyperlink" xfId="8841" builtinId="9" hidden="1"/>
    <cellStyle name="Followed Hyperlink" xfId="8809" builtinId="9" hidden="1"/>
    <cellStyle name="Followed Hyperlink" xfId="8838" builtinId="9" hidden="1"/>
    <cellStyle name="Followed Hyperlink" xfId="8837" builtinId="9" hidden="1"/>
    <cellStyle name="Followed Hyperlink" xfId="8835" builtinId="9" hidden="1"/>
    <cellStyle name="Followed Hyperlink" xfId="8843" builtinId="9" hidden="1"/>
    <cellStyle name="Followed Hyperlink" xfId="8845" builtinId="9" hidden="1"/>
    <cellStyle name="Followed Hyperlink" xfId="8847" builtinId="9" hidden="1"/>
    <cellStyle name="Followed Hyperlink" xfId="8849" builtinId="9" hidden="1"/>
    <cellStyle name="Followed Hyperlink" xfId="8851" builtinId="9" hidden="1"/>
    <cellStyle name="Followed Hyperlink" xfId="8853" builtinId="9" hidden="1"/>
    <cellStyle name="Followed Hyperlink" xfId="8855" builtinId="9" hidden="1"/>
    <cellStyle name="Followed Hyperlink" xfId="8857" builtinId="9" hidden="1"/>
    <cellStyle name="Followed Hyperlink" xfId="8859" builtinId="9" hidden="1"/>
    <cellStyle name="Followed Hyperlink" xfId="8861" builtinId="9" hidden="1"/>
    <cellStyle name="Followed Hyperlink" xfId="8863" builtinId="9" hidden="1"/>
    <cellStyle name="Followed Hyperlink" xfId="8865" builtinId="9" hidden="1"/>
    <cellStyle name="Followed Hyperlink" xfId="8867" builtinId="9" hidden="1"/>
    <cellStyle name="Followed Hyperlink" xfId="8870" builtinId="9" hidden="1"/>
    <cellStyle name="Followed Hyperlink" xfId="8872" builtinId="9" hidden="1"/>
    <cellStyle name="Followed Hyperlink" xfId="8874" builtinId="9" hidden="1"/>
    <cellStyle name="Followed Hyperlink" xfId="8597" builtinId="9" hidden="1"/>
    <cellStyle name="Followed Hyperlink" xfId="8600" builtinId="9" hidden="1"/>
    <cellStyle name="Followed Hyperlink" xfId="8559" builtinId="9" hidden="1"/>
    <cellStyle name="Followed Hyperlink" xfId="8607" builtinId="9" hidden="1"/>
    <cellStyle name="Followed Hyperlink" xfId="8560" builtinId="9" hidden="1"/>
    <cellStyle name="Followed Hyperlink" xfId="8875" builtinId="9" hidden="1"/>
    <cellStyle name="Followed Hyperlink" xfId="8877" builtinId="9" hidden="1"/>
    <cellStyle name="Followed Hyperlink" xfId="8879" builtinId="9" hidden="1"/>
    <cellStyle name="Followed Hyperlink" xfId="8881" builtinId="9" hidden="1"/>
    <cellStyle name="Followed Hyperlink" xfId="8883" builtinId="9" hidden="1"/>
    <cellStyle name="Followed Hyperlink" xfId="8885" builtinId="9" hidden="1"/>
    <cellStyle name="Followed Hyperlink" xfId="8887" builtinId="9" hidden="1"/>
    <cellStyle name="Followed Hyperlink" xfId="8889" builtinId="9" hidden="1"/>
    <cellStyle name="Followed Hyperlink" xfId="8891" builtinId="9" hidden="1"/>
    <cellStyle name="Followed Hyperlink" xfId="8893" builtinId="9" hidden="1"/>
    <cellStyle name="Followed Hyperlink" xfId="8895" builtinId="9" hidden="1"/>
    <cellStyle name="Followed Hyperlink" xfId="8897" builtinId="9" hidden="1"/>
    <cellStyle name="Followed Hyperlink" xfId="8899" builtinId="9" hidden="1"/>
    <cellStyle name="Followed Hyperlink" xfId="8904" builtinId="9" hidden="1"/>
    <cellStyle name="Followed Hyperlink" xfId="8914" builtinId="9" hidden="1"/>
    <cellStyle name="Followed Hyperlink" xfId="8916" builtinId="9" hidden="1"/>
    <cellStyle name="Followed Hyperlink" xfId="8918" builtinId="9" hidden="1"/>
    <cellStyle name="Followed Hyperlink" xfId="8920" builtinId="9" hidden="1"/>
    <cellStyle name="Followed Hyperlink" xfId="8922" builtinId="9" hidden="1"/>
    <cellStyle name="Followed Hyperlink" xfId="8924" builtinId="9" hidden="1"/>
    <cellStyle name="Followed Hyperlink" xfId="8926" builtinId="9" hidden="1"/>
    <cellStyle name="Followed Hyperlink" xfId="8928" builtinId="9" hidden="1"/>
    <cellStyle name="Followed Hyperlink" xfId="8930" builtinId="9" hidden="1"/>
    <cellStyle name="Followed Hyperlink" xfId="8932" builtinId="9" hidden="1"/>
    <cellStyle name="Followed Hyperlink" xfId="8934" builtinId="9" hidden="1"/>
    <cellStyle name="Followed Hyperlink" xfId="8936" builtinId="9" hidden="1"/>
    <cellStyle name="Followed Hyperlink" xfId="8938" builtinId="9" hidden="1"/>
    <cellStyle name="Followed Hyperlink" xfId="8940" builtinId="9" hidden="1"/>
    <cellStyle name="Followed Hyperlink" xfId="8942" builtinId="9" hidden="1"/>
    <cellStyle name="Followed Hyperlink" xfId="8944" builtinId="9" hidden="1"/>
    <cellStyle name="Followed Hyperlink" xfId="8946" builtinId="9" hidden="1"/>
    <cellStyle name="Followed Hyperlink" xfId="8947" builtinId="9" hidden="1"/>
    <cellStyle name="Followed Hyperlink" xfId="8956" builtinId="9" hidden="1"/>
    <cellStyle name="Followed Hyperlink" xfId="8954" builtinId="9" hidden="1"/>
    <cellStyle name="Followed Hyperlink" xfId="8953" builtinId="9" hidden="1"/>
    <cellStyle name="Followed Hyperlink" xfId="8948" builtinId="9" hidden="1"/>
    <cellStyle name="Followed Hyperlink" xfId="8950" builtinId="9" hidden="1"/>
    <cellStyle name="Followed Hyperlink" xfId="8909" builtinId="9" hidden="1"/>
    <cellStyle name="Followed Hyperlink" xfId="8962" builtinId="9" hidden="1"/>
    <cellStyle name="Followed Hyperlink" xfId="8964" builtinId="9" hidden="1"/>
    <cellStyle name="Followed Hyperlink" xfId="8966" builtinId="9" hidden="1"/>
    <cellStyle name="Followed Hyperlink" xfId="8968" builtinId="9" hidden="1"/>
    <cellStyle name="Followed Hyperlink" xfId="8970" builtinId="9" hidden="1"/>
    <cellStyle name="Followed Hyperlink" xfId="8972" builtinId="9" hidden="1"/>
    <cellStyle name="Followed Hyperlink" xfId="8974" builtinId="9" hidden="1"/>
    <cellStyle name="Followed Hyperlink" xfId="8976" builtinId="9" hidden="1"/>
    <cellStyle name="Followed Hyperlink" xfId="8978" builtinId="9" hidden="1"/>
    <cellStyle name="Followed Hyperlink" xfId="8980" builtinId="9" hidden="1"/>
    <cellStyle name="Followed Hyperlink" xfId="8982" builtinId="9" hidden="1"/>
    <cellStyle name="Followed Hyperlink" xfId="8990" builtinId="9" hidden="1"/>
    <cellStyle name="Followed Hyperlink" xfId="8958" builtinId="9" hidden="1"/>
    <cellStyle name="Followed Hyperlink" xfId="8987" builtinId="9" hidden="1"/>
    <cellStyle name="Followed Hyperlink" xfId="8986" builtinId="9" hidden="1"/>
    <cellStyle name="Followed Hyperlink" xfId="8984" builtinId="9" hidden="1"/>
    <cellStyle name="Followed Hyperlink" xfId="8992" builtinId="9" hidden="1"/>
    <cellStyle name="Followed Hyperlink" xfId="8994" builtinId="9" hidden="1"/>
    <cellStyle name="Followed Hyperlink" xfId="8996" builtinId="9" hidden="1"/>
    <cellStyle name="Followed Hyperlink" xfId="8998" builtinId="9" hidden="1"/>
    <cellStyle name="Followed Hyperlink" xfId="9000" builtinId="9" hidden="1"/>
    <cellStyle name="Followed Hyperlink" xfId="9002" builtinId="9" hidden="1"/>
    <cellStyle name="Followed Hyperlink" xfId="9004" builtinId="9" hidden="1"/>
    <cellStyle name="Followed Hyperlink" xfId="9006" builtinId="9" hidden="1"/>
    <cellStyle name="Followed Hyperlink" xfId="9008" builtinId="9" hidden="1"/>
    <cellStyle name="Followed Hyperlink" xfId="9010" builtinId="9" hidden="1"/>
    <cellStyle name="Followed Hyperlink" xfId="9012" builtinId="9" hidden="1"/>
    <cellStyle name="Followed Hyperlink" xfId="9014" builtinId="9" hidden="1"/>
    <cellStyle name="Followed Hyperlink" xfId="9016" builtinId="9" hidden="1"/>
    <cellStyle name="Followed Hyperlink" xfId="9019" builtinId="9" hidden="1"/>
    <cellStyle name="Followed Hyperlink" xfId="9021" builtinId="9" hidden="1"/>
    <cellStyle name="Followed Hyperlink" xfId="9023" builtinId="9" hidden="1"/>
    <cellStyle name="Followed Hyperlink" xfId="8553" builtinId="9" hidden="1"/>
    <cellStyle name="Followed Hyperlink" xfId="8557" builtinId="9" hidden="1"/>
    <cellStyle name="Followed Hyperlink" xfId="8554" builtinId="9" hidden="1"/>
    <cellStyle name="Followed Hyperlink" xfId="8762" builtinId="9" hidden="1"/>
    <cellStyle name="Followed Hyperlink" xfId="8598" builtinId="9" hidden="1"/>
    <cellStyle name="Followed Hyperlink" xfId="9024" builtinId="9" hidden="1"/>
    <cellStyle name="Followed Hyperlink" xfId="9026" builtinId="9" hidden="1"/>
    <cellStyle name="Followed Hyperlink" xfId="9028" builtinId="9" hidden="1"/>
    <cellStyle name="Followed Hyperlink" xfId="9030" builtinId="9" hidden="1"/>
    <cellStyle name="Followed Hyperlink" xfId="9032" builtinId="9" hidden="1"/>
    <cellStyle name="Followed Hyperlink" xfId="9034" builtinId="9" hidden="1"/>
    <cellStyle name="Followed Hyperlink" xfId="9036" builtinId="9" hidden="1"/>
    <cellStyle name="Followed Hyperlink" xfId="9038" builtinId="9" hidden="1"/>
    <cellStyle name="Followed Hyperlink" xfId="9040" builtinId="9" hidden="1"/>
    <cellStyle name="Followed Hyperlink" xfId="9042" builtinId="9" hidden="1"/>
    <cellStyle name="Followed Hyperlink" xfId="9044" builtinId="9" hidden="1"/>
    <cellStyle name="Followed Hyperlink" xfId="9046" builtinId="9" hidden="1"/>
    <cellStyle name="Followed Hyperlink" xfId="9048" builtinId="9" hidden="1"/>
    <cellStyle name="Followed Hyperlink" xfId="9052" builtinId="9" hidden="1"/>
    <cellStyle name="Followed Hyperlink" xfId="9060" builtinId="9" hidden="1"/>
    <cellStyle name="Followed Hyperlink" xfId="9062" builtinId="9" hidden="1"/>
    <cellStyle name="Followed Hyperlink" xfId="9064" builtinId="9" hidden="1"/>
    <cellStyle name="Followed Hyperlink" xfId="9066" builtinId="9" hidden="1"/>
    <cellStyle name="Followed Hyperlink" xfId="9068" builtinId="9" hidden="1"/>
    <cellStyle name="Followed Hyperlink" xfId="9070" builtinId="9" hidden="1"/>
    <cellStyle name="Followed Hyperlink" xfId="9072" builtinId="9" hidden="1"/>
    <cellStyle name="Followed Hyperlink" xfId="9074" builtinId="9" hidden="1"/>
    <cellStyle name="Followed Hyperlink" xfId="9076" builtinId="9" hidden="1"/>
    <cellStyle name="Followed Hyperlink" xfId="9078" builtinId="9" hidden="1"/>
    <cellStyle name="Followed Hyperlink" xfId="9080" builtinId="9" hidden="1"/>
    <cellStyle name="Followed Hyperlink" xfId="9082" builtinId="9" hidden="1"/>
    <cellStyle name="Followed Hyperlink" xfId="9084" builtinId="9" hidden="1"/>
    <cellStyle name="Followed Hyperlink" xfId="9086" builtinId="9" hidden="1"/>
    <cellStyle name="Followed Hyperlink" xfId="9088" builtinId="9" hidden="1"/>
    <cellStyle name="Followed Hyperlink" xfId="9090" builtinId="9" hidden="1"/>
    <cellStyle name="Followed Hyperlink" xfId="9092" builtinId="9" hidden="1"/>
    <cellStyle name="Followed Hyperlink" xfId="9093" builtinId="9" hidden="1"/>
    <cellStyle name="Followed Hyperlink" xfId="9102" builtinId="9" hidden="1"/>
    <cellStyle name="Followed Hyperlink" xfId="9100" builtinId="9" hidden="1"/>
    <cellStyle name="Followed Hyperlink" xfId="9099" builtinId="9" hidden="1"/>
    <cellStyle name="Followed Hyperlink" xfId="9094" builtinId="9" hidden="1"/>
    <cellStyle name="Followed Hyperlink" xfId="9096" builtinId="9" hidden="1"/>
    <cellStyle name="Followed Hyperlink" xfId="9056" builtinId="9" hidden="1"/>
    <cellStyle name="Followed Hyperlink" xfId="9108" builtinId="9" hidden="1"/>
    <cellStyle name="Followed Hyperlink" xfId="9110" builtinId="9" hidden="1"/>
    <cellStyle name="Followed Hyperlink" xfId="9112" builtinId="9" hidden="1"/>
    <cellStyle name="Followed Hyperlink" xfId="9114" builtinId="9" hidden="1"/>
    <cellStyle name="Followed Hyperlink" xfId="9116" builtinId="9" hidden="1"/>
    <cellStyle name="Followed Hyperlink" xfId="9118" builtinId="9" hidden="1"/>
    <cellStyle name="Followed Hyperlink" xfId="9120" builtinId="9" hidden="1"/>
    <cellStyle name="Followed Hyperlink" xfId="9122" builtinId="9" hidden="1"/>
    <cellStyle name="Followed Hyperlink" xfId="9124" builtinId="9" hidden="1"/>
    <cellStyle name="Followed Hyperlink" xfId="9126" builtinId="9" hidden="1"/>
    <cellStyle name="Followed Hyperlink" xfId="9128" builtinId="9" hidden="1"/>
    <cellStyle name="Followed Hyperlink" xfId="9136" builtinId="9" hidden="1"/>
    <cellStyle name="Followed Hyperlink" xfId="9104" builtinId="9" hidden="1"/>
    <cellStyle name="Followed Hyperlink" xfId="9133" builtinId="9" hidden="1"/>
    <cellStyle name="Followed Hyperlink" xfId="9132" builtinId="9" hidden="1"/>
    <cellStyle name="Followed Hyperlink" xfId="9130" builtinId="9" hidden="1"/>
    <cellStyle name="Followed Hyperlink" xfId="9138" builtinId="9" hidden="1"/>
    <cellStyle name="Followed Hyperlink" xfId="9140" builtinId="9" hidden="1"/>
    <cellStyle name="Followed Hyperlink" xfId="9142" builtinId="9" hidden="1"/>
    <cellStyle name="Followed Hyperlink" xfId="9144" builtinId="9" hidden="1"/>
    <cellStyle name="Followed Hyperlink" xfId="9146" builtinId="9" hidden="1"/>
    <cellStyle name="Followed Hyperlink" xfId="9148" builtinId="9" hidden="1"/>
    <cellStyle name="Followed Hyperlink" xfId="9150" builtinId="9" hidden="1"/>
    <cellStyle name="Followed Hyperlink" xfId="9152" builtinId="9" hidden="1"/>
    <cellStyle name="Followed Hyperlink" xfId="9154" builtinId="9" hidden="1"/>
    <cellStyle name="Followed Hyperlink" xfId="9156" builtinId="9" hidden="1"/>
    <cellStyle name="Followed Hyperlink" xfId="9158" builtinId="9" hidden="1"/>
    <cellStyle name="Followed Hyperlink" xfId="9160" builtinId="9" hidden="1"/>
    <cellStyle name="Followed Hyperlink" xfId="9162" builtinId="9" hidden="1"/>
    <cellStyle name="Followed Hyperlink" xfId="9165" builtinId="9" hidden="1"/>
    <cellStyle name="Followed Hyperlink" xfId="9167" builtinId="9" hidden="1"/>
    <cellStyle name="Followed Hyperlink" xfId="9169" builtinId="9" hidden="1"/>
    <cellStyle name="Followed Hyperlink" xfId="8606" builtinId="9" hidden="1"/>
    <cellStyle name="Followed Hyperlink" xfId="8752" builtinId="9" hidden="1"/>
    <cellStyle name="Followed Hyperlink" xfId="8759" builtinId="9" hidden="1"/>
    <cellStyle name="Followed Hyperlink" xfId="8911" builtinId="9" hidden="1"/>
    <cellStyle name="Followed Hyperlink" xfId="8604" builtinId="9" hidden="1"/>
    <cellStyle name="Followed Hyperlink" xfId="9170" builtinId="9" hidden="1"/>
    <cellStyle name="Followed Hyperlink" xfId="9172" builtinId="9" hidden="1"/>
    <cellStyle name="Followed Hyperlink" xfId="9174" builtinId="9" hidden="1"/>
    <cellStyle name="Followed Hyperlink" xfId="9176" builtinId="9" hidden="1"/>
    <cellStyle name="Followed Hyperlink" xfId="9178" builtinId="9" hidden="1"/>
    <cellStyle name="Followed Hyperlink" xfId="9180" builtinId="9" hidden="1"/>
    <cellStyle name="Followed Hyperlink" xfId="9182" builtinId="9" hidden="1"/>
    <cellStyle name="Followed Hyperlink" xfId="9184" builtinId="9" hidden="1"/>
    <cellStyle name="Followed Hyperlink" xfId="9186" builtinId="9" hidden="1"/>
    <cellStyle name="Followed Hyperlink" xfId="9188" builtinId="9" hidden="1"/>
    <cellStyle name="Followed Hyperlink" xfId="9190" builtinId="9" hidden="1"/>
    <cellStyle name="Followed Hyperlink" xfId="9192" builtinId="9" hidden="1"/>
    <cellStyle name="Followed Hyperlink" xfId="9194" builtinId="9" hidden="1"/>
    <cellStyle name="Followed Hyperlink" xfId="9199" builtinId="9" hidden="1"/>
    <cellStyle name="Followed Hyperlink" xfId="9205" builtinId="9" hidden="1"/>
    <cellStyle name="Followed Hyperlink" xfId="9207" builtinId="9" hidden="1"/>
    <cellStyle name="Followed Hyperlink" xfId="9209" builtinId="9" hidden="1"/>
    <cellStyle name="Followed Hyperlink" xfId="9211" builtinId="9" hidden="1"/>
    <cellStyle name="Followed Hyperlink" xfId="9213" builtinId="9" hidden="1"/>
    <cellStyle name="Followed Hyperlink" xfId="9215" builtinId="9" hidden="1"/>
    <cellStyle name="Followed Hyperlink" xfId="9217" builtinId="9" hidden="1"/>
    <cellStyle name="Followed Hyperlink" xfId="9219" builtinId="9" hidden="1"/>
    <cellStyle name="Followed Hyperlink" xfId="9221" builtinId="9" hidden="1"/>
    <cellStyle name="Followed Hyperlink" xfId="9223" builtinId="9" hidden="1"/>
    <cellStyle name="Followed Hyperlink" xfId="9225" builtinId="9" hidden="1"/>
    <cellStyle name="Followed Hyperlink" xfId="9227" builtinId="9" hidden="1"/>
    <cellStyle name="Followed Hyperlink" xfId="9229" builtinId="9" hidden="1"/>
    <cellStyle name="Followed Hyperlink" xfId="9231" builtinId="9" hidden="1"/>
    <cellStyle name="Followed Hyperlink" xfId="9233" builtinId="9" hidden="1"/>
    <cellStyle name="Followed Hyperlink" xfId="9235" builtinId="9" hidden="1"/>
    <cellStyle name="Followed Hyperlink" xfId="9237" builtinId="9" hidden="1"/>
    <cellStyle name="Followed Hyperlink" xfId="9238" builtinId="9" hidden="1"/>
    <cellStyle name="Followed Hyperlink" xfId="9247" builtinId="9" hidden="1"/>
    <cellStyle name="Followed Hyperlink" xfId="9245" builtinId="9" hidden="1"/>
    <cellStyle name="Followed Hyperlink" xfId="9244" builtinId="9" hidden="1"/>
    <cellStyle name="Followed Hyperlink" xfId="9239" builtinId="9" hidden="1"/>
    <cellStyle name="Followed Hyperlink" xfId="9241" builtinId="9" hidden="1"/>
    <cellStyle name="Followed Hyperlink" xfId="9202" builtinId="9" hidden="1"/>
    <cellStyle name="Followed Hyperlink" xfId="9253" builtinId="9" hidden="1"/>
    <cellStyle name="Followed Hyperlink" xfId="9255" builtinId="9" hidden="1"/>
    <cellStyle name="Followed Hyperlink" xfId="9257" builtinId="9" hidden="1"/>
    <cellStyle name="Followed Hyperlink" xfId="9259" builtinId="9" hidden="1"/>
    <cellStyle name="Followed Hyperlink" xfId="9261" builtinId="9" hidden="1"/>
    <cellStyle name="Followed Hyperlink" xfId="9263" builtinId="9" hidden="1"/>
    <cellStyle name="Followed Hyperlink" xfId="9265" builtinId="9" hidden="1"/>
    <cellStyle name="Followed Hyperlink" xfId="9267" builtinId="9" hidden="1"/>
    <cellStyle name="Followed Hyperlink" xfId="9269" builtinId="9" hidden="1"/>
    <cellStyle name="Followed Hyperlink" xfId="9271" builtinId="9" hidden="1"/>
    <cellStyle name="Followed Hyperlink" xfId="9273" builtinId="9" hidden="1"/>
    <cellStyle name="Followed Hyperlink" xfId="9281" builtinId="9" hidden="1"/>
    <cellStyle name="Followed Hyperlink" xfId="9249" builtinId="9" hidden="1"/>
    <cellStyle name="Followed Hyperlink" xfId="9278" builtinId="9" hidden="1"/>
    <cellStyle name="Followed Hyperlink" xfId="9277" builtinId="9" hidden="1"/>
    <cellStyle name="Followed Hyperlink" xfId="9275" builtinId="9" hidden="1"/>
    <cellStyle name="Followed Hyperlink" xfId="9283" builtinId="9" hidden="1"/>
    <cellStyle name="Followed Hyperlink" xfId="9285" builtinId="9" hidden="1"/>
    <cellStyle name="Followed Hyperlink" xfId="9287" builtinId="9" hidden="1"/>
    <cellStyle name="Followed Hyperlink" xfId="9289" builtinId="9" hidden="1"/>
    <cellStyle name="Followed Hyperlink" xfId="9291" builtinId="9" hidden="1"/>
    <cellStyle name="Followed Hyperlink" xfId="9293" builtinId="9" hidden="1"/>
    <cellStyle name="Followed Hyperlink" xfId="9295" builtinId="9" hidden="1"/>
    <cellStyle name="Followed Hyperlink" xfId="9297" builtinId="9" hidden="1"/>
    <cellStyle name="Followed Hyperlink" xfId="9299" builtinId="9" hidden="1"/>
    <cellStyle name="Followed Hyperlink" xfId="9301" builtinId="9" hidden="1"/>
    <cellStyle name="Followed Hyperlink" xfId="9303" builtinId="9" hidden="1"/>
    <cellStyle name="Followed Hyperlink" xfId="9305" builtinId="9" hidden="1"/>
    <cellStyle name="Followed Hyperlink" xfId="9307" builtinId="9" hidden="1"/>
    <cellStyle name="Followed Hyperlink" xfId="9310" builtinId="9" hidden="1"/>
    <cellStyle name="Followed Hyperlink" xfId="9312" builtinId="9" hidden="1"/>
    <cellStyle name="Followed Hyperlink" xfId="9314" builtinId="9" hidden="1"/>
    <cellStyle name="Followed Hyperlink" xfId="9196" builtinId="9" hidden="1"/>
    <cellStyle name="Followed Hyperlink" xfId="9198" builtinId="9" hidden="1"/>
    <cellStyle name="Followed Hyperlink" xfId="9197" builtinId="9" hidden="1"/>
    <cellStyle name="Followed Hyperlink" xfId="9308" builtinId="9" hidden="1"/>
    <cellStyle name="Followed Hyperlink" xfId="9316" builtinId="9" hidden="1"/>
    <cellStyle name="Followed Hyperlink" xfId="9318" builtinId="9" hidden="1"/>
    <cellStyle name="Followed Hyperlink" xfId="9320" builtinId="9" hidden="1"/>
    <cellStyle name="Followed Hyperlink" xfId="9322" builtinId="9" hidden="1"/>
    <cellStyle name="Followed Hyperlink" xfId="9324" builtinId="9" hidden="1"/>
    <cellStyle name="Followed Hyperlink" xfId="9326" builtinId="9" hidden="1"/>
    <cellStyle name="Followed Hyperlink" xfId="9328" builtinId="9" hidden="1"/>
    <cellStyle name="Followed Hyperlink" xfId="9330" builtinId="9" hidden="1"/>
    <cellStyle name="Followed Hyperlink" xfId="9332" builtinId="9" hidden="1"/>
    <cellStyle name="Followed Hyperlink" xfId="9334" builtinId="9" hidden="1"/>
    <cellStyle name="Followed Hyperlink" xfId="9336" builtinId="9" hidden="1"/>
    <cellStyle name="Followed Hyperlink" xfId="9338" builtinId="9" hidden="1"/>
    <cellStyle name="Followed Hyperlink" xfId="9340" builtinId="9" hidden="1"/>
    <cellStyle name="Followed Hyperlink" xfId="9342" builtinId="9" hidden="1"/>
    <cellStyle name="Followed Hyperlink" xfId="9346" builtinId="9" hidden="1"/>
    <cellStyle name="Followed Hyperlink" xfId="9352" builtinId="9" hidden="1"/>
    <cellStyle name="Followed Hyperlink" xfId="9354" builtinId="9" hidden="1"/>
    <cellStyle name="Followed Hyperlink" xfId="9356" builtinId="9" hidden="1"/>
    <cellStyle name="Followed Hyperlink" xfId="9358" builtinId="9" hidden="1"/>
    <cellStyle name="Followed Hyperlink" xfId="9360" builtinId="9" hidden="1"/>
    <cellStyle name="Followed Hyperlink" xfId="9362" builtinId="9" hidden="1"/>
    <cellStyle name="Followed Hyperlink" xfId="9364" builtinId="9" hidden="1"/>
    <cellStyle name="Followed Hyperlink" xfId="9366" builtinId="9" hidden="1"/>
    <cellStyle name="Followed Hyperlink" xfId="9368" builtinId="9" hidden="1"/>
    <cellStyle name="Followed Hyperlink" xfId="9370" builtinId="9" hidden="1"/>
    <cellStyle name="Followed Hyperlink" xfId="9372" builtinId="9" hidden="1"/>
    <cellStyle name="Followed Hyperlink" xfId="9374" builtinId="9" hidden="1"/>
    <cellStyle name="Followed Hyperlink" xfId="9376" builtinId="9" hidden="1"/>
    <cellStyle name="Followed Hyperlink" xfId="9378" builtinId="9" hidden="1"/>
    <cellStyle name="Followed Hyperlink" xfId="9380" builtinId="9" hidden="1"/>
    <cellStyle name="Followed Hyperlink" xfId="9382" builtinId="9" hidden="1"/>
    <cellStyle name="Followed Hyperlink" xfId="9384" builtinId="9" hidden="1"/>
    <cellStyle name="Followed Hyperlink" xfId="9385" builtinId="9" hidden="1"/>
    <cellStyle name="Followed Hyperlink" xfId="9394" builtinId="9" hidden="1"/>
    <cellStyle name="Followed Hyperlink" xfId="9392" builtinId="9" hidden="1"/>
    <cellStyle name="Followed Hyperlink" xfId="9391" builtinId="9" hidden="1"/>
    <cellStyle name="Followed Hyperlink" xfId="9386" builtinId="9" hidden="1"/>
    <cellStyle name="Followed Hyperlink" xfId="9388" builtinId="9" hidden="1"/>
    <cellStyle name="Followed Hyperlink" xfId="9349" builtinId="9" hidden="1"/>
    <cellStyle name="Followed Hyperlink" xfId="9400" builtinId="9" hidden="1"/>
    <cellStyle name="Followed Hyperlink" xfId="9402" builtinId="9" hidden="1"/>
    <cellStyle name="Followed Hyperlink" xfId="9404" builtinId="9" hidden="1"/>
    <cellStyle name="Followed Hyperlink" xfId="9406" builtinId="9" hidden="1"/>
    <cellStyle name="Followed Hyperlink" xfId="9408" builtinId="9" hidden="1"/>
    <cellStyle name="Followed Hyperlink" xfId="9410" builtinId="9" hidden="1"/>
    <cellStyle name="Followed Hyperlink" xfId="9412" builtinId="9" hidden="1"/>
    <cellStyle name="Followed Hyperlink" xfId="9414" builtinId="9" hidden="1"/>
    <cellStyle name="Followed Hyperlink" xfId="9416" builtinId="9" hidden="1"/>
    <cellStyle name="Followed Hyperlink" xfId="9418" builtinId="9" hidden="1"/>
    <cellStyle name="Followed Hyperlink" xfId="9420" builtinId="9" hidden="1"/>
    <cellStyle name="Followed Hyperlink" xfId="9428" builtinId="9" hidden="1"/>
    <cellStyle name="Followed Hyperlink" xfId="9396" builtinId="9" hidden="1"/>
    <cellStyle name="Followed Hyperlink" xfId="9425" builtinId="9" hidden="1"/>
    <cellStyle name="Followed Hyperlink" xfId="9424" builtinId="9" hidden="1"/>
    <cellStyle name="Followed Hyperlink" xfId="9422" builtinId="9" hidden="1"/>
    <cellStyle name="Followed Hyperlink" xfId="9430" builtinId="9" hidden="1"/>
    <cellStyle name="Followed Hyperlink" xfId="9432" builtinId="9" hidden="1"/>
    <cellStyle name="Followed Hyperlink" xfId="9434" builtinId="9" hidden="1"/>
    <cellStyle name="Followed Hyperlink" xfId="9436" builtinId="9" hidden="1"/>
    <cellStyle name="Followed Hyperlink" xfId="9438" builtinId="9" hidden="1"/>
    <cellStyle name="Followed Hyperlink" xfId="9440" builtinId="9" hidden="1"/>
    <cellStyle name="Followed Hyperlink" xfId="9442" builtinId="9" hidden="1"/>
    <cellStyle name="Followed Hyperlink" xfId="9444" builtinId="9" hidden="1"/>
    <cellStyle name="Followed Hyperlink" xfId="9446" builtinId="9" hidden="1"/>
    <cellStyle name="Followed Hyperlink" xfId="9448" builtinId="9" hidden="1"/>
    <cellStyle name="Followed Hyperlink" xfId="9450" builtinId="9" hidden="1"/>
    <cellStyle name="Followed Hyperlink" xfId="9452" builtinId="9" hidden="1"/>
    <cellStyle name="Followed Hyperlink" xfId="9454" builtinId="9" hidden="1"/>
    <cellStyle name="Followed Hyperlink" xfId="9457" builtinId="9" hidden="1"/>
    <cellStyle name="Followed Hyperlink" xfId="9459" builtinId="9" hidden="1"/>
    <cellStyle name="Followed Hyperlink" xfId="9461" builtinId="9" hidden="1"/>
    <cellStyle name="Followed Hyperlink" xfId="9201" builtinId="9" hidden="1"/>
    <cellStyle name="Followed Hyperlink" xfId="8760" builtinId="9" hidden="1"/>
    <cellStyle name="Followed Hyperlink" xfId="9195" builtinId="9" hidden="1"/>
    <cellStyle name="Followed Hyperlink" xfId="8910" builtinId="9" hidden="1"/>
    <cellStyle name="Followed Hyperlink" xfId="8908" builtinId="9" hidden="1"/>
    <cellStyle name="Followed Hyperlink" xfId="9462" builtinId="9" hidden="1"/>
    <cellStyle name="Followed Hyperlink" xfId="9464" builtinId="9" hidden="1"/>
    <cellStyle name="Followed Hyperlink" xfId="9466" builtinId="9" hidden="1"/>
    <cellStyle name="Followed Hyperlink" xfId="9468" builtinId="9" hidden="1"/>
    <cellStyle name="Followed Hyperlink" xfId="9470" builtinId="9" hidden="1"/>
    <cellStyle name="Followed Hyperlink" xfId="9472" builtinId="9" hidden="1"/>
    <cellStyle name="Followed Hyperlink" xfId="9474" builtinId="9" hidden="1"/>
    <cellStyle name="Followed Hyperlink" xfId="9476" builtinId="9" hidden="1"/>
    <cellStyle name="Followed Hyperlink" xfId="9478" builtinId="9" hidden="1"/>
    <cellStyle name="Followed Hyperlink" xfId="9480" builtinId="9" hidden="1"/>
    <cellStyle name="Followed Hyperlink" xfId="9482" builtinId="9" hidden="1"/>
    <cellStyle name="Followed Hyperlink" xfId="9484" builtinId="9" hidden="1"/>
    <cellStyle name="Followed Hyperlink" xfId="9486" builtinId="9" hidden="1"/>
    <cellStyle name="Followed Hyperlink" xfId="9487" builtinId="9" hidden="1"/>
    <cellStyle name="Followed Hyperlink" xfId="9492" builtinId="9" hidden="1"/>
    <cellStyle name="Followed Hyperlink" xfId="9494" builtinId="9" hidden="1"/>
    <cellStyle name="Followed Hyperlink" xfId="9496" builtinId="9" hidden="1"/>
    <cellStyle name="Followed Hyperlink" xfId="9498" builtinId="9" hidden="1"/>
    <cellStyle name="Followed Hyperlink" xfId="9500" builtinId="9" hidden="1"/>
    <cellStyle name="Followed Hyperlink" xfId="9502" builtinId="9" hidden="1"/>
    <cellStyle name="Followed Hyperlink" xfId="9504" builtinId="9" hidden="1"/>
    <cellStyle name="Followed Hyperlink" xfId="9506" builtinId="9" hidden="1"/>
    <cellStyle name="Followed Hyperlink" xfId="9508" builtinId="9" hidden="1"/>
    <cellStyle name="Followed Hyperlink" xfId="9510" builtinId="9" hidden="1"/>
    <cellStyle name="Followed Hyperlink" xfId="9512" builtinId="9" hidden="1"/>
    <cellStyle name="Followed Hyperlink" xfId="9514" builtinId="9" hidden="1"/>
    <cellStyle name="Followed Hyperlink" xfId="9516" builtinId="9" hidden="1"/>
    <cellStyle name="Followed Hyperlink" xfId="9518" builtinId="9" hidden="1"/>
    <cellStyle name="Followed Hyperlink" xfId="9520" builtinId="9" hidden="1"/>
    <cellStyle name="Followed Hyperlink" xfId="9522" builtinId="9" hidden="1"/>
    <cellStyle name="Followed Hyperlink" xfId="9524" builtinId="9" hidden="1"/>
    <cellStyle name="Followed Hyperlink" xfId="9525" builtinId="9" hidden="1"/>
    <cellStyle name="Followed Hyperlink" xfId="9534" builtinId="9" hidden="1"/>
    <cellStyle name="Followed Hyperlink" xfId="9532" builtinId="9" hidden="1"/>
    <cellStyle name="Followed Hyperlink" xfId="9531" builtinId="9" hidden="1"/>
    <cellStyle name="Followed Hyperlink" xfId="9526" builtinId="9" hidden="1"/>
    <cellStyle name="Followed Hyperlink" xfId="9528" builtinId="9" hidden="1"/>
    <cellStyle name="Followed Hyperlink" xfId="9489" builtinId="9" hidden="1"/>
    <cellStyle name="Followed Hyperlink" xfId="9540" builtinId="9" hidden="1"/>
    <cellStyle name="Followed Hyperlink" xfId="9542" builtinId="9" hidden="1"/>
    <cellStyle name="Followed Hyperlink" xfId="9544" builtinId="9" hidden="1"/>
    <cellStyle name="Followed Hyperlink" xfId="9546" builtinId="9" hidden="1"/>
    <cellStyle name="Followed Hyperlink" xfId="9548" builtinId="9" hidden="1"/>
    <cellStyle name="Followed Hyperlink" xfId="9550" builtinId="9" hidden="1"/>
    <cellStyle name="Followed Hyperlink" xfId="9552" builtinId="9" hidden="1"/>
    <cellStyle name="Followed Hyperlink" xfId="9554" builtinId="9" hidden="1"/>
    <cellStyle name="Followed Hyperlink" xfId="9556" builtinId="9" hidden="1"/>
    <cellStyle name="Followed Hyperlink" xfId="9558" builtinId="9" hidden="1"/>
    <cellStyle name="Followed Hyperlink" xfId="9560" builtinId="9" hidden="1"/>
    <cellStyle name="Followed Hyperlink" xfId="9568" builtinId="9" hidden="1"/>
    <cellStyle name="Followed Hyperlink" xfId="9536" builtinId="9" hidden="1"/>
    <cellStyle name="Followed Hyperlink" xfId="9565" builtinId="9" hidden="1"/>
    <cellStyle name="Followed Hyperlink" xfId="9564" builtinId="9" hidden="1"/>
    <cellStyle name="Followed Hyperlink" xfId="9562" builtinId="9" hidden="1"/>
    <cellStyle name="Followed Hyperlink" xfId="9570" builtinId="9" hidden="1"/>
    <cellStyle name="Followed Hyperlink" xfId="9572" builtinId="9" hidden="1"/>
    <cellStyle name="Followed Hyperlink" xfId="9574" builtinId="9" hidden="1"/>
    <cellStyle name="Followed Hyperlink" xfId="9576" builtinId="9" hidden="1"/>
    <cellStyle name="Followed Hyperlink" xfId="9578" builtinId="9" hidden="1"/>
    <cellStyle name="Followed Hyperlink" xfId="9580" builtinId="9" hidden="1"/>
    <cellStyle name="Followed Hyperlink" xfId="9582" builtinId="9" hidden="1"/>
    <cellStyle name="Followed Hyperlink" xfId="9584" builtinId="9" hidden="1"/>
    <cellStyle name="Followed Hyperlink" xfId="9586" builtinId="9" hidden="1"/>
    <cellStyle name="Followed Hyperlink" xfId="9588" builtinId="9" hidden="1"/>
    <cellStyle name="Followed Hyperlink" xfId="9590" builtinId="9" hidden="1"/>
    <cellStyle name="Followed Hyperlink" xfId="9592" builtinId="9" hidden="1"/>
    <cellStyle name="Followed Hyperlink" xfId="9594" builtinId="9" hidden="1"/>
    <cellStyle name="Followed Hyperlink" xfId="9596" builtinId="9" hidden="1"/>
    <cellStyle name="Followed Hyperlink" xfId="9598" builtinId="9" hidden="1"/>
    <cellStyle name="Followed Hyperlink" xfId="9600" builtinId="9"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8"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12" builtinId="8" hidden="1"/>
    <cellStyle name="Hyperlink" xfId="110" builtinId="8" hidden="1"/>
    <cellStyle name="Hyperlink" xfId="108" builtinId="8" hidden="1"/>
    <cellStyle name="Hyperlink" xfId="65" builtinId="8" hidden="1"/>
    <cellStyle name="Hyperlink" xfId="105" builtinId="8" hidden="1"/>
    <cellStyle name="Hyperlink" xfId="104" builtinId="8" hidden="1"/>
    <cellStyle name="Hyperlink" xfId="10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44" builtinId="8" hidden="1"/>
    <cellStyle name="Hyperlink" xfId="142" builtinId="8" hidden="1"/>
    <cellStyle name="Hyperlink" xfId="141" builtinId="8" hidden="1"/>
    <cellStyle name="Hyperlink" xfId="136" builtinId="8" hidden="1"/>
    <cellStyle name="Hyperlink" xfId="138" builtinId="8" hidden="1"/>
    <cellStyle name="Hyperlink" xfId="113"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7"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81" builtinId="8" hidden="1"/>
    <cellStyle name="Hyperlink" xfId="279" builtinId="8" hidden="1"/>
    <cellStyle name="Hyperlink" xfId="277" builtinId="8" hidden="1"/>
    <cellStyle name="Hyperlink" xfId="234" builtinId="8" hidden="1"/>
    <cellStyle name="Hyperlink" xfId="274" builtinId="8" hidden="1"/>
    <cellStyle name="Hyperlink" xfId="273" builtinId="8" hidden="1"/>
    <cellStyle name="Hyperlink" xfId="27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13" builtinId="8" hidden="1"/>
    <cellStyle name="Hyperlink" xfId="311" builtinId="8" hidden="1"/>
    <cellStyle name="Hyperlink" xfId="310" builtinId="8" hidden="1"/>
    <cellStyle name="Hyperlink" xfId="305" builtinId="8" hidden="1"/>
    <cellStyle name="Hyperlink" xfId="307" builtinId="8" hidden="1"/>
    <cellStyle name="Hyperlink" xfId="282"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40" builtinId="8" hidden="1"/>
    <cellStyle name="Hyperlink" xfId="342" builtinId="8" hidden="1"/>
    <cellStyle name="Hyperlink" xfId="344" builtinId="8" hidden="1"/>
    <cellStyle name="Hyperlink" xfId="171" builtinId="8" hidden="1"/>
    <cellStyle name="Hyperlink" xfId="170"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84"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36" builtinId="8" hidden="1"/>
    <cellStyle name="Hyperlink" xfId="434" builtinId="8" hidden="1"/>
    <cellStyle name="Hyperlink" xfId="432" builtinId="8" hidden="1"/>
    <cellStyle name="Hyperlink" xfId="389" builtinId="8" hidden="1"/>
    <cellStyle name="Hyperlink" xfId="429" builtinId="8" hidden="1"/>
    <cellStyle name="Hyperlink" xfId="428" builtinId="8" hidden="1"/>
    <cellStyle name="Hyperlink" xfId="42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8" builtinId="8" hidden="1"/>
    <cellStyle name="Hyperlink" xfId="466" builtinId="8" hidden="1"/>
    <cellStyle name="Hyperlink" xfId="465" builtinId="8" hidden="1"/>
    <cellStyle name="Hyperlink" xfId="460" builtinId="8" hidden="1"/>
    <cellStyle name="Hyperlink" xfId="462" builtinId="8" hidden="1"/>
    <cellStyle name="Hyperlink" xfId="437"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5" builtinId="8" hidden="1"/>
    <cellStyle name="Hyperlink" xfId="497" builtinId="8" hidden="1"/>
    <cellStyle name="Hyperlink" xfId="499" builtinId="8" hidden="1"/>
    <cellStyle name="Hyperlink" xfId="383" builtinId="8" hidden="1"/>
    <cellStyle name="Hyperlink" xfId="180" builtinId="8" hidden="1"/>
    <cellStyle name="Hyperlink" xfId="379" builtinId="8" hidden="1"/>
    <cellStyle name="Hyperlink" xfId="381" builtinId="8" hidden="1"/>
    <cellStyle name="Hyperlink" xfId="380" builtinId="8" hidden="1"/>
    <cellStyle name="Hyperlink" xfId="494"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32"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85" builtinId="8" hidden="1"/>
    <cellStyle name="Hyperlink" xfId="583" builtinId="8" hidden="1"/>
    <cellStyle name="Hyperlink" xfId="581" builtinId="8" hidden="1"/>
    <cellStyle name="Hyperlink" xfId="538" builtinId="8" hidden="1"/>
    <cellStyle name="Hyperlink" xfId="578" builtinId="8" hidden="1"/>
    <cellStyle name="Hyperlink" xfId="577" builtinId="8" hidden="1"/>
    <cellStyle name="Hyperlink" xfId="57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17" builtinId="8" hidden="1"/>
    <cellStyle name="Hyperlink" xfId="615" builtinId="8" hidden="1"/>
    <cellStyle name="Hyperlink" xfId="614" builtinId="8" hidden="1"/>
    <cellStyle name="Hyperlink" xfId="609" builtinId="8" hidden="1"/>
    <cellStyle name="Hyperlink" xfId="611" builtinId="8" hidden="1"/>
    <cellStyle name="Hyperlink" xfId="586"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4" builtinId="8" hidden="1"/>
    <cellStyle name="Hyperlink" xfId="646" builtinId="8" hidden="1"/>
    <cellStyle name="Hyperlink" xfId="648" builtinId="8" hidden="1"/>
    <cellStyle name="Hyperlink" xfId="531" builtinId="8" hidden="1"/>
    <cellStyle name="Hyperlink" xfId="226" builtinId="8" hidden="1"/>
    <cellStyle name="Hyperlink" xfId="527" builtinId="8" hidden="1"/>
    <cellStyle name="Hyperlink" xfId="529" builtinId="8" hidden="1"/>
    <cellStyle name="Hyperlink" xfId="528" builtinId="8" hidden="1"/>
    <cellStyle name="Hyperlink" xfId="643"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80"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31" builtinId="8" hidden="1"/>
    <cellStyle name="Hyperlink" xfId="729" builtinId="8" hidden="1"/>
    <cellStyle name="Hyperlink" xfId="727" builtinId="8" hidden="1"/>
    <cellStyle name="Hyperlink" xfId="684" builtinId="8" hidden="1"/>
    <cellStyle name="Hyperlink" xfId="724" builtinId="8" hidden="1"/>
    <cellStyle name="Hyperlink" xfId="723" builtinId="8" hidden="1"/>
    <cellStyle name="Hyperlink" xfId="72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63" builtinId="8" hidden="1"/>
    <cellStyle name="Hyperlink" xfId="761" builtinId="8" hidden="1"/>
    <cellStyle name="Hyperlink" xfId="760" builtinId="8" hidden="1"/>
    <cellStyle name="Hyperlink" xfId="755" builtinId="8" hidden="1"/>
    <cellStyle name="Hyperlink" xfId="757" builtinId="8" hidden="1"/>
    <cellStyle name="Hyperlink" xfId="732"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90" builtinId="8" hidden="1"/>
    <cellStyle name="Hyperlink" xfId="792" builtinId="8" hidden="1"/>
    <cellStyle name="Hyperlink" xfId="794" builtinId="8" hidden="1"/>
    <cellStyle name="Hyperlink" xfId="679" builtinId="8" hidden="1"/>
    <cellStyle name="Hyperlink" xfId="177" builtinId="8" hidden="1"/>
    <cellStyle name="Hyperlink" xfId="675" builtinId="8" hidden="1"/>
    <cellStyle name="Hyperlink" xfId="677" builtinId="8" hidden="1"/>
    <cellStyle name="Hyperlink" xfId="676" builtinId="8" hidden="1"/>
    <cellStyle name="Hyperlink" xfId="789"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6"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76" builtinId="8" hidden="1"/>
    <cellStyle name="Hyperlink" xfId="874" builtinId="8" hidden="1"/>
    <cellStyle name="Hyperlink" xfId="872" builtinId="8" hidden="1"/>
    <cellStyle name="Hyperlink" xfId="829" builtinId="8" hidden="1"/>
    <cellStyle name="Hyperlink" xfId="869" builtinId="8" hidden="1"/>
    <cellStyle name="Hyperlink" xfId="868" builtinId="8" hidden="1"/>
    <cellStyle name="Hyperlink" xfId="86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8" builtinId="8" hidden="1"/>
    <cellStyle name="Hyperlink" xfId="906" builtinId="8" hidden="1"/>
    <cellStyle name="Hyperlink" xfId="905" builtinId="8" hidden="1"/>
    <cellStyle name="Hyperlink" xfId="900" builtinId="8" hidden="1"/>
    <cellStyle name="Hyperlink" xfId="902" builtinId="8" hidden="1"/>
    <cellStyle name="Hyperlink" xfId="877"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5" builtinId="8" hidden="1"/>
    <cellStyle name="Hyperlink" xfId="937" builtinId="8" hidden="1"/>
    <cellStyle name="Hyperlink" xfId="939" builtinId="8" hidden="1"/>
    <cellStyle name="Hyperlink" xfId="526" builtinId="8" hidden="1"/>
    <cellStyle name="Hyperlink" xfId="533" builtinId="8" hidden="1"/>
    <cellStyle name="Hyperlink" xfId="683" builtinId="8" hidden="1"/>
    <cellStyle name="Hyperlink" xfId="175"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74"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23" builtinId="8" hidden="1"/>
    <cellStyle name="Hyperlink" xfId="1021" builtinId="8" hidden="1"/>
    <cellStyle name="Hyperlink" xfId="1019" builtinId="8" hidden="1"/>
    <cellStyle name="Hyperlink" xfId="976" builtinId="8" hidden="1"/>
    <cellStyle name="Hyperlink" xfId="1016" builtinId="8" hidden="1"/>
    <cellStyle name="Hyperlink" xfId="1015" builtinId="8" hidden="1"/>
    <cellStyle name="Hyperlink" xfId="101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55" builtinId="8" hidden="1"/>
    <cellStyle name="Hyperlink" xfId="1053" builtinId="8" hidden="1"/>
    <cellStyle name="Hyperlink" xfId="1052" builtinId="8" hidden="1"/>
    <cellStyle name="Hyperlink" xfId="1047" builtinId="8" hidden="1"/>
    <cellStyle name="Hyperlink" xfId="1049" builtinId="8" hidden="1"/>
    <cellStyle name="Hyperlink" xfId="1024"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2" builtinId="8" hidden="1"/>
    <cellStyle name="Hyperlink" xfId="1084" builtinId="8" hidden="1"/>
    <cellStyle name="Hyperlink" xfId="1086" builtinId="8" hidden="1"/>
    <cellStyle name="Hyperlink" xfId="973" builtinId="8" hidden="1"/>
    <cellStyle name="Hyperlink" xfId="681" builtinId="8" hidden="1"/>
    <cellStyle name="Hyperlink" xfId="969" builtinId="8" hidden="1"/>
    <cellStyle name="Hyperlink" xfId="971" builtinId="8" hidden="1"/>
    <cellStyle name="Hyperlink" xfId="970" builtinId="8" hidden="1"/>
    <cellStyle name="Hyperlink" xfId="1081"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4"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63" builtinId="8" hidden="1"/>
    <cellStyle name="Hyperlink" xfId="1161" builtinId="8" hidden="1"/>
    <cellStyle name="Hyperlink" xfId="1159" builtinId="8" hidden="1"/>
    <cellStyle name="Hyperlink" xfId="1116" builtinId="8" hidden="1"/>
    <cellStyle name="Hyperlink" xfId="1156" builtinId="8" hidden="1"/>
    <cellStyle name="Hyperlink" xfId="1155" builtinId="8" hidden="1"/>
    <cellStyle name="Hyperlink" xfId="115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95" builtinId="8" hidden="1"/>
    <cellStyle name="Hyperlink" xfId="1193" builtinId="8" hidden="1"/>
    <cellStyle name="Hyperlink" xfId="1192" builtinId="8" hidden="1"/>
    <cellStyle name="Hyperlink" xfId="1187" builtinId="8" hidden="1"/>
    <cellStyle name="Hyperlink" xfId="1189" builtinId="8" hidden="1"/>
    <cellStyle name="Hyperlink" xfId="1164"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2"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23" builtinId="8" hidden="1"/>
    <cellStyle name="Hyperlink" xfId="1321" builtinId="8" hidden="1"/>
    <cellStyle name="Hyperlink" xfId="1319" builtinId="8" hidden="1"/>
    <cellStyle name="Hyperlink" xfId="1276" builtinId="8" hidden="1"/>
    <cellStyle name="Hyperlink" xfId="1316" builtinId="8" hidden="1"/>
    <cellStyle name="Hyperlink" xfId="1315" builtinId="8" hidden="1"/>
    <cellStyle name="Hyperlink" xfId="131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55" builtinId="8" hidden="1"/>
    <cellStyle name="Hyperlink" xfId="1353" builtinId="8" hidden="1"/>
    <cellStyle name="Hyperlink" xfId="1352" builtinId="8" hidden="1"/>
    <cellStyle name="Hyperlink" xfId="1347" builtinId="8" hidden="1"/>
    <cellStyle name="Hyperlink" xfId="1349" builtinId="8" hidden="1"/>
    <cellStyle name="Hyperlink" xfId="1324"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7"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91" builtinId="8" hidden="1"/>
    <cellStyle name="Hyperlink" xfId="1489" builtinId="8" hidden="1"/>
    <cellStyle name="Hyperlink" xfId="1487" builtinId="8" hidden="1"/>
    <cellStyle name="Hyperlink" xfId="1444" builtinId="8" hidden="1"/>
    <cellStyle name="Hyperlink" xfId="1484" builtinId="8" hidden="1"/>
    <cellStyle name="Hyperlink" xfId="1483" builtinId="8" hidden="1"/>
    <cellStyle name="Hyperlink" xfId="148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23" builtinId="8" hidden="1"/>
    <cellStyle name="Hyperlink" xfId="1521" builtinId="8" hidden="1"/>
    <cellStyle name="Hyperlink" xfId="1520" builtinId="8" hidden="1"/>
    <cellStyle name="Hyperlink" xfId="1515" builtinId="8" hidden="1"/>
    <cellStyle name="Hyperlink" xfId="1517" builtinId="8" hidden="1"/>
    <cellStyle name="Hyperlink" xfId="1492"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50" builtinId="8" hidden="1"/>
    <cellStyle name="Hyperlink" xfId="1552" builtinId="8" hidden="1"/>
    <cellStyle name="Hyperlink" xfId="1554" builtinId="8" hidden="1"/>
    <cellStyle name="Hyperlink" xfId="1382" builtinId="8" hidden="1"/>
    <cellStyle name="Hyperlink" xfId="1381"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94"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46" builtinId="8" hidden="1"/>
    <cellStyle name="Hyperlink" xfId="1644" builtinId="8" hidden="1"/>
    <cellStyle name="Hyperlink" xfId="1642" builtinId="8" hidden="1"/>
    <cellStyle name="Hyperlink" xfId="1599" builtinId="8" hidden="1"/>
    <cellStyle name="Hyperlink" xfId="1639" builtinId="8" hidden="1"/>
    <cellStyle name="Hyperlink" xfId="1638" builtinId="8" hidden="1"/>
    <cellStyle name="Hyperlink" xfId="163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8" builtinId="8" hidden="1"/>
    <cellStyle name="Hyperlink" xfId="1676" builtinId="8" hidden="1"/>
    <cellStyle name="Hyperlink" xfId="1675" builtinId="8" hidden="1"/>
    <cellStyle name="Hyperlink" xfId="1670" builtinId="8" hidden="1"/>
    <cellStyle name="Hyperlink" xfId="1672" builtinId="8" hidden="1"/>
    <cellStyle name="Hyperlink" xfId="1647"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5" builtinId="8" hidden="1"/>
    <cellStyle name="Hyperlink" xfId="1707" builtinId="8" hidden="1"/>
    <cellStyle name="Hyperlink" xfId="1709" builtinId="8" hidden="1"/>
    <cellStyle name="Hyperlink" xfId="1593" builtinId="8" hidden="1"/>
    <cellStyle name="Hyperlink" xfId="1390" builtinId="8" hidden="1"/>
    <cellStyle name="Hyperlink" xfId="1589" builtinId="8" hidden="1"/>
    <cellStyle name="Hyperlink" xfId="1591" builtinId="8" hidden="1"/>
    <cellStyle name="Hyperlink" xfId="1590" builtinId="8" hidden="1"/>
    <cellStyle name="Hyperlink" xfId="1704"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42" builtinId="8" hidden="1"/>
    <cellStyle name="Hyperlink" xfId="1749" builtinId="8" hidden="1"/>
    <cellStyle name="Hyperlink" xfId="1751" builtinId="8" hidden="1"/>
    <cellStyle name="Hyperlink" xfId="1753" builtinId="8" hidden="1"/>
    <cellStyle name="Hyperlink" xfId="1755" builtinId="8" hidden="1"/>
    <cellStyle name="Hyperlink" xfId="1757" builtinId="8" hidden="1"/>
    <cellStyle name="Hyperlink" xfId="1759" builtinId="8" hidden="1"/>
    <cellStyle name="Hyperlink" xfId="1761" builtinId="8" hidden="1"/>
    <cellStyle name="Hyperlink" xfId="1763" builtinId="8" hidden="1"/>
    <cellStyle name="Hyperlink" xfId="1765" builtinId="8" hidden="1"/>
    <cellStyle name="Hyperlink" xfId="1767" builtinId="8" hidden="1"/>
    <cellStyle name="Hyperlink" xfId="1769" builtinId="8" hidden="1"/>
    <cellStyle name="Hyperlink" xfId="1771" builtinId="8" hidden="1"/>
    <cellStyle name="Hyperlink" xfId="1773" builtinId="8" hidden="1"/>
    <cellStyle name="Hyperlink" xfId="1775" builtinId="8" hidden="1"/>
    <cellStyle name="Hyperlink" xfId="1777" builtinId="8" hidden="1"/>
    <cellStyle name="Hyperlink" xfId="1779" builtinId="8" hidden="1"/>
    <cellStyle name="Hyperlink" xfId="1781" builtinId="8" hidden="1"/>
    <cellStyle name="Hyperlink" xfId="1795" builtinId="8" hidden="1"/>
    <cellStyle name="Hyperlink" xfId="1793" builtinId="8" hidden="1"/>
    <cellStyle name="Hyperlink" xfId="1791" builtinId="8" hidden="1"/>
    <cellStyle name="Hyperlink" xfId="1748" builtinId="8" hidden="1"/>
    <cellStyle name="Hyperlink" xfId="1788" builtinId="8" hidden="1"/>
    <cellStyle name="Hyperlink" xfId="1787" builtinId="8" hidden="1"/>
    <cellStyle name="Hyperlink" xfId="1785" builtinId="8" hidden="1"/>
    <cellStyle name="Hyperlink" xfId="1797" builtinId="8" hidden="1"/>
    <cellStyle name="Hyperlink" xfId="1799" builtinId="8" hidden="1"/>
    <cellStyle name="Hyperlink" xfId="1801" builtinId="8" hidden="1"/>
    <cellStyle name="Hyperlink" xfId="1803" builtinId="8" hidden="1"/>
    <cellStyle name="Hyperlink" xfId="1805" builtinId="8" hidden="1"/>
    <cellStyle name="Hyperlink" xfId="1807" builtinId="8" hidden="1"/>
    <cellStyle name="Hyperlink" xfId="1809" builtinId="8" hidden="1"/>
    <cellStyle name="Hyperlink" xfId="1811" builtinId="8" hidden="1"/>
    <cellStyle name="Hyperlink" xfId="1813" builtinId="8" hidden="1"/>
    <cellStyle name="Hyperlink" xfId="1815" builtinId="8" hidden="1"/>
    <cellStyle name="Hyperlink" xfId="1817" builtinId="8" hidden="1"/>
    <cellStyle name="Hyperlink" xfId="1827" builtinId="8" hidden="1"/>
    <cellStyle name="Hyperlink" xfId="1825" builtinId="8" hidden="1"/>
    <cellStyle name="Hyperlink" xfId="1824" builtinId="8" hidden="1"/>
    <cellStyle name="Hyperlink" xfId="1819" builtinId="8" hidden="1"/>
    <cellStyle name="Hyperlink" xfId="1821" builtinId="8" hidden="1"/>
    <cellStyle name="Hyperlink" xfId="1796" builtinId="8" hidden="1"/>
    <cellStyle name="Hyperlink" xfId="1829" builtinId="8" hidden="1"/>
    <cellStyle name="Hyperlink" xfId="1831" builtinId="8" hidden="1"/>
    <cellStyle name="Hyperlink" xfId="1833" builtinId="8" hidden="1"/>
    <cellStyle name="Hyperlink" xfId="1835" builtinId="8" hidden="1"/>
    <cellStyle name="Hyperlink" xfId="1837" builtinId="8" hidden="1"/>
    <cellStyle name="Hyperlink" xfId="1839" builtinId="8" hidden="1"/>
    <cellStyle name="Hyperlink" xfId="1841" builtinId="8" hidden="1"/>
    <cellStyle name="Hyperlink" xfId="1843" builtinId="8" hidden="1"/>
    <cellStyle name="Hyperlink" xfId="1845" builtinId="8" hidden="1"/>
    <cellStyle name="Hyperlink" xfId="1847" builtinId="8" hidden="1"/>
    <cellStyle name="Hyperlink" xfId="1849" builtinId="8" hidden="1"/>
    <cellStyle name="Hyperlink" xfId="1851" builtinId="8" hidden="1"/>
    <cellStyle name="Hyperlink" xfId="1854" builtinId="8" hidden="1"/>
    <cellStyle name="Hyperlink" xfId="1856" builtinId="8" hidden="1"/>
    <cellStyle name="Hyperlink" xfId="1858" builtinId="8" hidden="1"/>
    <cellStyle name="Hyperlink" xfId="1741" builtinId="8" hidden="1"/>
    <cellStyle name="Hyperlink" xfId="1436" builtinId="8" hidden="1"/>
    <cellStyle name="Hyperlink" xfId="1737" builtinId="8" hidden="1"/>
    <cellStyle name="Hyperlink" xfId="1739" builtinId="8" hidden="1"/>
    <cellStyle name="Hyperlink" xfId="1738" builtinId="8" hidden="1"/>
    <cellStyle name="Hyperlink" xfId="1853" builtinId="8" hidden="1"/>
    <cellStyle name="Hyperlink" xfId="1861" builtinId="8" hidden="1"/>
    <cellStyle name="Hyperlink" xfId="1863" builtinId="8" hidden="1"/>
    <cellStyle name="Hyperlink" xfId="1865" builtinId="8" hidden="1"/>
    <cellStyle name="Hyperlink" xfId="1867" builtinId="8" hidden="1"/>
    <cellStyle name="Hyperlink" xfId="1869" builtinId="8" hidden="1"/>
    <cellStyle name="Hyperlink" xfId="1871" builtinId="8" hidden="1"/>
    <cellStyle name="Hyperlink" xfId="1873" builtinId="8" hidden="1"/>
    <cellStyle name="Hyperlink" xfId="1875" builtinId="8" hidden="1"/>
    <cellStyle name="Hyperlink" xfId="1877" builtinId="8" hidden="1"/>
    <cellStyle name="Hyperlink" xfId="1879" builtinId="8" hidden="1"/>
    <cellStyle name="Hyperlink" xfId="1881" builtinId="8" hidden="1"/>
    <cellStyle name="Hyperlink" xfId="1883" builtinId="8" hidden="1"/>
    <cellStyle name="Hyperlink" xfId="1890" builtinId="8" hidden="1"/>
    <cellStyle name="Hyperlink" xfId="1895" builtinId="8" hidden="1"/>
    <cellStyle name="Hyperlink" xfId="1897" builtinId="8" hidden="1"/>
    <cellStyle name="Hyperlink" xfId="1899" builtinId="8" hidden="1"/>
    <cellStyle name="Hyperlink" xfId="1901" builtinId="8" hidden="1"/>
    <cellStyle name="Hyperlink" xfId="1903" builtinId="8" hidden="1"/>
    <cellStyle name="Hyperlink" xfId="1905" builtinId="8" hidden="1"/>
    <cellStyle name="Hyperlink" xfId="1907" builtinId="8" hidden="1"/>
    <cellStyle name="Hyperlink" xfId="1909" builtinId="8" hidden="1"/>
    <cellStyle name="Hyperlink" xfId="1911" builtinId="8" hidden="1"/>
    <cellStyle name="Hyperlink" xfId="1913" builtinId="8" hidden="1"/>
    <cellStyle name="Hyperlink" xfId="1915" builtinId="8" hidden="1"/>
    <cellStyle name="Hyperlink" xfId="1917" builtinId="8" hidden="1"/>
    <cellStyle name="Hyperlink" xfId="1919" builtinId="8" hidden="1"/>
    <cellStyle name="Hyperlink" xfId="1921" builtinId="8" hidden="1"/>
    <cellStyle name="Hyperlink" xfId="1923" builtinId="8" hidden="1"/>
    <cellStyle name="Hyperlink" xfId="1925" builtinId="8" hidden="1"/>
    <cellStyle name="Hyperlink" xfId="1927" builtinId="8" hidden="1"/>
    <cellStyle name="Hyperlink" xfId="1941" builtinId="8" hidden="1"/>
    <cellStyle name="Hyperlink" xfId="1939" builtinId="8" hidden="1"/>
    <cellStyle name="Hyperlink" xfId="1937" builtinId="8" hidden="1"/>
    <cellStyle name="Hyperlink" xfId="1894" builtinId="8" hidden="1"/>
    <cellStyle name="Hyperlink" xfId="1934" builtinId="8" hidden="1"/>
    <cellStyle name="Hyperlink" xfId="1933" builtinId="8" hidden="1"/>
    <cellStyle name="Hyperlink" xfId="1931" builtinId="8" hidden="1"/>
    <cellStyle name="Hyperlink" xfId="1943" builtinId="8" hidden="1"/>
    <cellStyle name="Hyperlink" xfId="1945" builtinId="8" hidden="1"/>
    <cellStyle name="Hyperlink" xfId="1947" builtinId="8" hidden="1"/>
    <cellStyle name="Hyperlink" xfId="1949" builtinId="8" hidden="1"/>
    <cellStyle name="Hyperlink" xfId="1951" builtinId="8" hidden="1"/>
    <cellStyle name="Hyperlink" xfId="1953" builtinId="8" hidden="1"/>
    <cellStyle name="Hyperlink" xfId="1955" builtinId="8" hidden="1"/>
    <cellStyle name="Hyperlink" xfId="1957" builtinId="8" hidden="1"/>
    <cellStyle name="Hyperlink" xfId="1959" builtinId="8" hidden="1"/>
    <cellStyle name="Hyperlink" xfId="1961" builtinId="8" hidden="1"/>
    <cellStyle name="Hyperlink" xfId="1963" builtinId="8" hidden="1"/>
    <cellStyle name="Hyperlink" xfId="1973" builtinId="8" hidden="1"/>
    <cellStyle name="Hyperlink" xfId="1971" builtinId="8" hidden="1"/>
    <cellStyle name="Hyperlink" xfId="1970" builtinId="8" hidden="1"/>
    <cellStyle name="Hyperlink" xfId="1965" builtinId="8" hidden="1"/>
    <cellStyle name="Hyperlink" xfId="1967" builtinId="8" hidden="1"/>
    <cellStyle name="Hyperlink" xfId="1942" builtinId="8" hidden="1"/>
    <cellStyle name="Hyperlink" xfId="1975" builtinId="8" hidden="1"/>
    <cellStyle name="Hyperlink" xfId="1977" builtinId="8" hidden="1"/>
    <cellStyle name="Hyperlink" xfId="1979" builtinId="8" hidden="1"/>
    <cellStyle name="Hyperlink" xfId="1981" builtinId="8" hidden="1"/>
    <cellStyle name="Hyperlink" xfId="1983" builtinId="8" hidden="1"/>
    <cellStyle name="Hyperlink" xfId="1985" builtinId="8" hidden="1"/>
    <cellStyle name="Hyperlink" xfId="1987" builtinId="8" hidden="1"/>
    <cellStyle name="Hyperlink" xfId="1989" builtinId="8" hidden="1"/>
    <cellStyle name="Hyperlink" xfId="1991" builtinId="8" hidden="1"/>
    <cellStyle name="Hyperlink" xfId="1993" builtinId="8" hidden="1"/>
    <cellStyle name="Hyperlink" xfId="1995" builtinId="8" hidden="1"/>
    <cellStyle name="Hyperlink" xfId="1997" builtinId="8" hidden="1"/>
    <cellStyle name="Hyperlink" xfId="2000" builtinId="8" hidden="1"/>
    <cellStyle name="Hyperlink" xfId="2002" builtinId="8" hidden="1"/>
    <cellStyle name="Hyperlink" xfId="2004" builtinId="8" hidden="1"/>
    <cellStyle name="Hyperlink" xfId="1889" builtinId="8" hidden="1"/>
    <cellStyle name="Hyperlink" xfId="1387" builtinId="8" hidden="1"/>
    <cellStyle name="Hyperlink" xfId="1885" builtinId="8" hidden="1"/>
    <cellStyle name="Hyperlink" xfId="1887" builtinId="8" hidden="1"/>
    <cellStyle name="Hyperlink" xfId="1886" builtinId="8" hidden="1"/>
    <cellStyle name="Hyperlink" xfId="1999" builtinId="8" hidden="1"/>
    <cellStyle name="Hyperlink" xfId="2007" builtinId="8" hidden="1"/>
    <cellStyle name="Hyperlink" xfId="2009" builtinId="8" hidden="1"/>
    <cellStyle name="Hyperlink" xfId="2011" builtinId="8" hidden="1"/>
    <cellStyle name="Hyperlink" xfId="2013" builtinId="8" hidden="1"/>
    <cellStyle name="Hyperlink" xfId="2015" builtinId="8" hidden="1"/>
    <cellStyle name="Hyperlink" xfId="2017" builtinId="8" hidden="1"/>
    <cellStyle name="Hyperlink" xfId="2019" builtinId="8" hidden="1"/>
    <cellStyle name="Hyperlink" xfId="2021" builtinId="8" hidden="1"/>
    <cellStyle name="Hyperlink" xfId="2023" builtinId="8" hidden="1"/>
    <cellStyle name="Hyperlink" xfId="2025" builtinId="8" hidden="1"/>
    <cellStyle name="Hyperlink" xfId="2027" builtinId="8" hidden="1"/>
    <cellStyle name="Hyperlink" xfId="2029" builtinId="8" hidden="1"/>
    <cellStyle name="Hyperlink" xfId="2036"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86" builtinId="8" hidden="1"/>
    <cellStyle name="Hyperlink" xfId="2084" builtinId="8" hidden="1"/>
    <cellStyle name="Hyperlink" xfId="2082" builtinId="8" hidden="1"/>
    <cellStyle name="Hyperlink" xfId="2039" builtinId="8" hidden="1"/>
    <cellStyle name="Hyperlink" xfId="2079" builtinId="8" hidden="1"/>
    <cellStyle name="Hyperlink" xfId="2078" builtinId="8" hidden="1"/>
    <cellStyle name="Hyperlink" xfId="207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8" builtinId="8" hidden="1"/>
    <cellStyle name="Hyperlink" xfId="2116" builtinId="8" hidden="1"/>
    <cellStyle name="Hyperlink" xfId="2115" builtinId="8" hidden="1"/>
    <cellStyle name="Hyperlink" xfId="2110" builtinId="8" hidden="1"/>
    <cellStyle name="Hyperlink" xfId="2112" builtinId="8" hidden="1"/>
    <cellStyle name="Hyperlink" xfId="2087"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5" builtinId="8" hidden="1"/>
    <cellStyle name="Hyperlink" xfId="2147" builtinId="8" hidden="1"/>
    <cellStyle name="Hyperlink" xfId="2149" builtinId="8" hidden="1"/>
    <cellStyle name="Hyperlink" xfId="1736" builtinId="8" hidden="1"/>
    <cellStyle name="Hyperlink" xfId="1743" builtinId="8" hidden="1"/>
    <cellStyle name="Hyperlink" xfId="1893" builtinId="8" hidden="1"/>
    <cellStyle name="Hyperlink" xfId="1385" builtinId="8" hidden="1"/>
    <cellStyle name="Hyperlink" xfId="2151" builtinId="8" hidden="1"/>
    <cellStyle name="Hyperlink" xfId="2153" builtinId="8" hidden="1"/>
    <cellStyle name="Hyperlink" xfId="2155" builtinId="8" hidden="1"/>
    <cellStyle name="Hyperlink" xfId="2157" builtinId="8" hidden="1"/>
    <cellStyle name="Hyperlink" xfId="2159" builtinId="8" hidden="1"/>
    <cellStyle name="Hyperlink" xfId="2161" builtinId="8" hidden="1"/>
    <cellStyle name="Hyperlink" xfId="2163" builtinId="8" hidden="1"/>
    <cellStyle name="Hyperlink" xfId="2165" builtinId="8" hidden="1"/>
    <cellStyle name="Hyperlink" xfId="2167" builtinId="8" hidden="1"/>
    <cellStyle name="Hyperlink" xfId="2169" builtinId="8" hidden="1"/>
    <cellStyle name="Hyperlink" xfId="2171" builtinId="8" hidden="1"/>
    <cellStyle name="Hyperlink" xfId="2173" builtinId="8" hidden="1"/>
    <cellStyle name="Hyperlink" xfId="2175" builtinId="8" hidden="1"/>
    <cellStyle name="Hyperlink" xfId="2177" builtinId="8" hidden="1"/>
    <cellStyle name="Hyperlink" xfId="2184" builtinId="8" hidden="1"/>
    <cellStyle name="Hyperlink" xfId="2187" builtinId="8" hidden="1"/>
    <cellStyle name="Hyperlink" xfId="2189" builtinId="8" hidden="1"/>
    <cellStyle name="Hyperlink" xfId="2191" builtinId="8" hidden="1"/>
    <cellStyle name="Hyperlink" xfId="2193" builtinId="8" hidden="1"/>
    <cellStyle name="Hyperlink" xfId="2195" builtinId="8" hidden="1"/>
    <cellStyle name="Hyperlink" xfId="2197" builtinId="8" hidden="1"/>
    <cellStyle name="Hyperlink" xfId="2199" builtinId="8" hidden="1"/>
    <cellStyle name="Hyperlink" xfId="2201" builtinId="8" hidden="1"/>
    <cellStyle name="Hyperlink" xfId="2203" builtinId="8" hidden="1"/>
    <cellStyle name="Hyperlink" xfId="2205" builtinId="8" hidden="1"/>
    <cellStyle name="Hyperlink" xfId="2207" builtinId="8" hidden="1"/>
    <cellStyle name="Hyperlink" xfId="2209" builtinId="8" hidden="1"/>
    <cellStyle name="Hyperlink" xfId="2211" builtinId="8" hidden="1"/>
    <cellStyle name="Hyperlink" xfId="2213" builtinId="8" hidden="1"/>
    <cellStyle name="Hyperlink" xfId="2215" builtinId="8" hidden="1"/>
    <cellStyle name="Hyperlink" xfId="2217" builtinId="8" hidden="1"/>
    <cellStyle name="Hyperlink" xfId="2219" builtinId="8" hidden="1"/>
    <cellStyle name="Hyperlink" xfId="2233" builtinId="8" hidden="1"/>
    <cellStyle name="Hyperlink" xfId="2231" builtinId="8" hidden="1"/>
    <cellStyle name="Hyperlink" xfId="2229" builtinId="8" hidden="1"/>
    <cellStyle name="Hyperlink" xfId="2186" builtinId="8" hidden="1"/>
    <cellStyle name="Hyperlink" xfId="2226" builtinId="8" hidden="1"/>
    <cellStyle name="Hyperlink" xfId="2225" builtinId="8" hidden="1"/>
    <cellStyle name="Hyperlink" xfId="2223" builtinId="8" hidden="1"/>
    <cellStyle name="Hyperlink" xfId="2235" builtinId="8" hidden="1"/>
    <cellStyle name="Hyperlink" xfId="2237" builtinId="8" hidden="1"/>
    <cellStyle name="Hyperlink" xfId="2239" builtinId="8" hidden="1"/>
    <cellStyle name="Hyperlink" xfId="2241" builtinId="8" hidden="1"/>
    <cellStyle name="Hyperlink" xfId="2243" builtinId="8" hidden="1"/>
    <cellStyle name="Hyperlink" xfId="2245" builtinId="8" hidden="1"/>
    <cellStyle name="Hyperlink" xfId="2247" builtinId="8" hidden="1"/>
    <cellStyle name="Hyperlink" xfId="2249" builtinId="8" hidden="1"/>
    <cellStyle name="Hyperlink" xfId="2251" builtinId="8" hidden="1"/>
    <cellStyle name="Hyperlink" xfId="2253" builtinId="8" hidden="1"/>
    <cellStyle name="Hyperlink" xfId="2255" builtinId="8" hidden="1"/>
    <cellStyle name="Hyperlink" xfId="2265" builtinId="8" hidden="1"/>
    <cellStyle name="Hyperlink" xfId="2263" builtinId="8" hidden="1"/>
    <cellStyle name="Hyperlink" xfId="2262" builtinId="8" hidden="1"/>
    <cellStyle name="Hyperlink" xfId="2257" builtinId="8" hidden="1"/>
    <cellStyle name="Hyperlink" xfId="2259" builtinId="8" hidden="1"/>
    <cellStyle name="Hyperlink" xfId="2234" builtinId="8" hidden="1"/>
    <cellStyle name="Hyperlink" xfId="2267" builtinId="8" hidden="1"/>
    <cellStyle name="Hyperlink" xfId="2269" builtinId="8" hidden="1"/>
    <cellStyle name="Hyperlink" xfId="2271" builtinId="8" hidden="1"/>
    <cellStyle name="Hyperlink" xfId="2273" builtinId="8" hidden="1"/>
    <cellStyle name="Hyperlink" xfId="2275" builtinId="8" hidden="1"/>
    <cellStyle name="Hyperlink" xfId="2277" builtinId="8" hidden="1"/>
    <cellStyle name="Hyperlink" xfId="2279" builtinId="8" hidden="1"/>
    <cellStyle name="Hyperlink" xfId="2281" builtinId="8" hidden="1"/>
    <cellStyle name="Hyperlink" xfId="2283" builtinId="8" hidden="1"/>
    <cellStyle name="Hyperlink" xfId="2285" builtinId="8" hidden="1"/>
    <cellStyle name="Hyperlink" xfId="2287" builtinId="8" hidden="1"/>
    <cellStyle name="Hyperlink" xfId="2289" builtinId="8" hidden="1"/>
    <cellStyle name="Hyperlink" xfId="2292" builtinId="8" hidden="1"/>
    <cellStyle name="Hyperlink" xfId="2294" builtinId="8" hidden="1"/>
    <cellStyle name="Hyperlink" xfId="2296" builtinId="8" hidden="1"/>
    <cellStyle name="Hyperlink" xfId="2183" builtinId="8" hidden="1"/>
    <cellStyle name="Hyperlink" xfId="1891" builtinId="8" hidden="1"/>
    <cellStyle name="Hyperlink" xfId="2179" builtinId="8" hidden="1"/>
    <cellStyle name="Hyperlink" xfId="2181" builtinId="8" hidden="1"/>
    <cellStyle name="Hyperlink" xfId="2180" builtinId="8" hidden="1"/>
    <cellStyle name="Hyperlink" xfId="2291" builtinId="8" hidden="1"/>
    <cellStyle name="Hyperlink" xfId="2299" builtinId="8" hidden="1"/>
    <cellStyle name="Hyperlink" xfId="2301" builtinId="8" hidden="1"/>
    <cellStyle name="Hyperlink" xfId="2303" builtinId="8" hidden="1"/>
    <cellStyle name="Hyperlink" xfId="2305" builtinId="8" hidden="1"/>
    <cellStyle name="Hyperlink" xfId="2307" builtinId="8" hidden="1"/>
    <cellStyle name="Hyperlink" xfId="2309" builtinId="8" hidden="1"/>
    <cellStyle name="Hyperlink" xfId="2311" builtinId="8" hidden="1"/>
    <cellStyle name="Hyperlink" xfId="2313" builtinId="8" hidden="1"/>
    <cellStyle name="Hyperlink" xfId="2315" builtinId="8" hidden="1"/>
    <cellStyle name="Hyperlink" xfId="2317" builtinId="8" hidden="1"/>
    <cellStyle name="Hyperlink" xfId="2319" builtinId="8" hidden="1"/>
    <cellStyle name="Hyperlink" xfId="2321" builtinId="8" hidden="1"/>
    <cellStyle name="Hyperlink" xfId="2324" builtinId="8" hidden="1"/>
    <cellStyle name="Hyperlink" xfId="2327" builtinId="8" hidden="1"/>
    <cellStyle name="Hyperlink" xfId="2329" builtinId="8" hidden="1"/>
    <cellStyle name="Hyperlink" xfId="2331" builtinId="8" hidden="1"/>
    <cellStyle name="Hyperlink" xfId="2333" builtinId="8" hidden="1"/>
    <cellStyle name="Hyperlink" xfId="2335" builtinId="8" hidden="1"/>
    <cellStyle name="Hyperlink" xfId="2337" builtinId="8" hidden="1"/>
    <cellStyle name="Hyperlink" xfId="2339" builtinId="8" hidden="1"/>
    <cellStyle name="Hyperlink" xfId="2341" builtinId="8" hidden="1"/>
    <cellStyle name="Hyperlink" xfId="2343" builtinId="8" hidden="1"/>
    <cellStyle name="Hyperlink" xfId="2345" builtinId="8" hidden="1"/>
    <cellStyle name="Hyperlink" xfId="2347" builtinId="8" hidden="1"/>
    <cellStyle name="Hyperlink" xfId="2349" builtinId="8" hidden="1"/>
    <cellStyle name="Hyperlink" xfId="2351" builtinId="8" hidden="1"/>
    <cellStyle name="Hyperlink" xfId="2353" builtinId="8" hidden="1"/>
    <cellStyle name="Hyperlink" xfId="2355" builtinId="8" hidden="1"/>
    <cellStyle name="Hyperlink" xfId="2357" builtinId="8" hidden="1"/>
    <cellStyle name="Hyperlink" xfId="2359" builtinId="8" hidden="1"/>
    <cellStyle name="Hyperlink" xfId="2373" builtinId="8" hidden="1"/>
    <cellStyle name="Hyperlink" xfId="2371" builtinId="8" hidden="1"/>
    <cellStyle name="Hyperlink" xfId="2369" builtinId="8" hidden="1"/>
    <cellStyle name="Hyperlink" xfId="2326" builtinId="8" hidden="1"/>
    <cellStyle name="Hyperlink" xfId="2366" builtinId="8" hidden="1"/>
    <cellStyle name="Hyperlink" xfId="2365" builtinId="8" hidden="1"/>
    <cellStyle name="Hyperlink" xfId="2363" builtinId="8" hidden="1"/>
    <cellStyle name="Hyperlink" xfId="2375" builtinId="8" hidden="1"/>
    <cellStyle name="Hyperlink" xfId="2377" builtinId="8" hidden="1"/>
    <cellStyle name="Hyperlink" xfId="2379" builtinId="8" hidden="1"/>
    <cellStyle name="Hyperlink" xfId="2381" builtinId="8" hidden="1"/>
    <cellStyle name="Hyperlink" xfId="2383" builtinId="8" hidden="1"/>
    <cellStyle name="Hyperlink" xfId="2385" builtinId="8" hidden="1"/>
    <cellStyle name="Hyperlink" xfId="2387" builtinId="8" hidden="1"/>
    <cellStyle name="Hyperlink" xfId="2389" builtinId="8" hidden="1"/>
    <cellStyle name="Hyperlink" xfId="2391" builtinId="8" hidden="1"/>
    <cellStyle name="Hyperlink" xfId="2393" builtinId="8" hidden="1"/>
    <cellStyle name="Hyperlink" xfId="2395" builtinId="8" hidden="1"/>
    <cellStyle name="Hyperlink" xfId="2405" builtinId="8" hidden="1"/>
    <cellStyle name="Hyperlink" xfId="2403" builtinId="8" hidden="1"/>
    <cellStyle name="Hyperlink" xfId="2402" builtinId="8" hidden="1"/>
    <cellStyle name="Hyperlink" xfId="2397" builtinId="8" hidden="1"/>
    <cellStyle name="Hyperlink" xfId="2399" builtinId="8" hidden="1"/>
    <cellStyle name="Hyperlink" xfId="2374" builtinId="8" hidden="1"/>
    <cellStyle name="Hyperlink" xfId="2407" builtinId="8" hidden="1"/>
    <cellStyle name="Hyperlink" xfId="2409" builtinId="8" hidden="1"/>
    <cellStyle name="Hyperlink" xfId="2411" builtinId="8" hidden="1"/>
    <cellStyle name="Hyperlink" xfId="2413" builtinId="8" hidden="1"/>
    <cellStyle name="Hyperlink" xfId="2415" builtinId="8" hidden="1"/>
    <cellStyle name="Hyperlink" xfId="2417" builtinId="8" hidden="1"/>
    <cellStyle name="Hyperlink" xfId="2419" builtinId="8" hidden="1"/>
    <cellStyle name="Hyperlink" xfId="2421" builtinId="8" hidden="1"/>
    <cellStyle name="Hyperlink" xfId="2423" builtinId="8" hidden="1"/>
    <cellStyle name="Hyperlink" xfId="2425" builtinId="8" hidden="1"/>
    <cellStyle name="Hyperlink" xfId="2427" builtinId="8" hidden="1"/>
    <cellStyle name="Hyperlink" xfId="2429" builtinId="8" hidden="1"/>
    <cellStyle name="Hyperlink" xfId="2431" builtinId="8" hidden="1"/>
    <cellStyle name="Hyperlink" xfId="2433" builtinId="8" hidden="1"/>
    <cellStyle name="Hyperlink" xfId="2435"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7" builtinId="8" hidden="1"/>
    <cellStyle name="Hyperlink" xfId="2491" builtinId="8" hidden="1"/>
    <cellStyle name="Hyperlink" xfId="2493" builtinId="8" hidden="1"/>
    <cellStyle name="Hyperlink" xfId="2495" builtinId="8" hidden="1"/>
    <cellStyle name="Hyperlink" xfId="2497" builtinId="8" hidden="1"/>
    <cellStyle name="Hyperlink" xfId="2499" builtinId="8" hidden="1"/>
    <cellStyle name="Hyperlink" xfId="2501" builtinId="8" hidden="1"/>
    <cellStyle name="Hyperlink" xfId="2503" builtinId="8" hidden="1"/>
    <cellStyle name="Hyperlink" xfId="2505" builtinId="8" hidden="1"/>
    <cellStyle name="Hyperlink" xfId="2507" builtinId="8" hidden="1"/>
    <cellStyle name="Hyperlink" xfId="2509" builtinId="8" hidden="1"/>
    <cellStyle name="Hyperlink" xfId="2511" builtinId="8" hidden="1"/>
    <cellStyle name="Hyperlink" xfId="2513" builtinId="8" hidden="1"/>
    <cellStyle name="Hyperlink" xfId="2515" builtinId="8" hidden="1"/>
    <cellStyle name="Hyperlink" xfId="2517" builtinId="8" hidden="1"/>
    <cellStyle name="Hyperlink" xfId="2519" builtinId="8" hidden="1"/>
    <cellStyle name="Hyperlink" xfId="2521" builtinId="8" hidden="1"/>
    <cellStyle name="Hyperlink" xfId="2523" builtinId="8" hidden="1"/>
    <cellStyle name="Hyperlink" xfId="2537" builtinId="8" hidden="1"/>
    <cellStyle name="Hyperlink" xfId="2535" builtinId="8" hidden="1"/>
    <cellStyle name="Hyperlink" xfId="2533" builtinId="8" hidden="1"/>
    <cellStyle name="Hyperlink" xfId="2490" builtinId="8" hidden="1"/>
    <cellStyle name="Hyperlink" xfId="2530" builtinId="8" hidden="1"/>
    <cellStyle name="Hyperlink" xfId="2529" builtinId="8" hidden="1"/>
    <cellStyle name="Hyperlink" xfId="2527" builtinId="8" hidden="1"/>
    <cellStyle name="Hyperlink" xfId="2539" builtinId="8" hidden="1"/>
    <cellStyle name="Hyperlink" xfId="2541" builtinId="8" hidden="1"/>
    <cellStyle name="Hyperlink" xfId="2543" builtinId="8" hidden="1"/>
    <cellStyle name="Hyperlink" xfId="2545" builtinId="8" hidden="1"/>
    <cellStyle name="Hyperlink" xfId="2547" builtinId="8" hidden="1"/>
    <cellStyle name="Hyperlink" xfId="2549" builtinId="8" hidden="1"/>
    <cellStyle name="Hyperlink" xfId="2551" builtinId="8" hidden="1"/>
    <cellStyle name="Hyperlink" xfId="2553" builtinId="8" hidden="1"/>
    <cellStyle name="Hyperlink" xfId="2555" builtinId="8" hidden="1"/>
    <cellStyle name="Hyperlink" xfId="2557" builtinId="8" hidden="1"/>
    <cellStyle name="Hyperlink" xfId="2559" builtinId="8" hidden="1"/>
    <cellStyle name="Hyperlink" xfId="2569" builtinId="8" hidden="1"/>
    <cellStyle name="Hyperlink" xfId="2567" builtinId="8" hidden="1"/>
    <cellStyle name="Hyperlink" xfId="2566" builtinId="8" hidden="1"/>
    <cellStyle name="Hyperlink" xfId="2561" builtinId="8" hidden="1"/>
    <cellStyle name="Hyperlink" xfId="2563" builtinId="8" hidden="1"/>
    <cellStyle name="Hyperlink" xfId="2538" builtinId="8" hidden="1"/>
    <cellStyle name="Hyperlink" xfId="2571" builtinId="8" hidden="1"/>
    <cellStyle name="Hyperlink" xfId="2573" builtinId="8" hidden="1"/>
    <cellStyle name="Hyperlink" xfId="2575" builtinId="8" hidden="1"/>
    <cellStyle name="Hyperlink" xfId="2577" builtinId="8" hidden="1"/>
    <cellStyle name="Hyperlink" xfId="2579" builtinId="8" hidden="1"/>
    <cellStyle name="Hyperlink" xfId="2581" builtinId="8" hidden="1"/>
    <cellStyle name="Hyperlink" xfId="2583" builtinId="8" hidden="1"/>
    <cellStyle name="Hyperlink" xfId="2585" builtinId="8" hidden="1"/>
    <cellStyle name="Hyperlink" xfId="2587" builtinId="8" hidden="1"/>
    <cellStyle name="Hyperlink" xfId="2589" builtinId="8" hidden="1"/>
    <cellStyle name="Hyperlink" xfId="2591" builtinId="8" hidden="1"/>
    <cellStyle name="Hyperlink" xfId="2593" builtinId="8" hidden="1"/>
    <cellStyle name="Hyperlink" xfId="2607" builtinId="8" hidden="1"/>
    <cellStyle name="Hyperlink" xfId="2609" builtinId="8" hidden="1"/>
    <cellStyle name="Hyperlink" xfId="2611" builtinId="8" hidden="1"/>
    <cellStyle name="Hyperlink" xfId="2613" builtinId="8" hidden="1"/>
    <cellStyle name="Hyperlink" xfId="2615" builtinId="8" hidden="1"/>
    <cellStyle name="Hyperlink" xfId="2617" builtinId="8" hidden="1"/>
    <cellStyle name="Hyperlink" xfId="2619" builtinId="8" hidden="1"/>
    <cellStyle name="Hyperlink" xfId="2621" builtinId="8" hidden="1"/>
    <cellStyle name="Hyperlink" xfId="2623" builtinId="8" hidden="1"/>
    <cellStyle name="Hyperlink" xfId="2625" builtinId="8" hidden="1"/>
    <cellStyle name="Hyperlink" xfId="2627" builtinId="8" hidden="1"/>
    <cellStyle name="Hyperlink" xfId="2629" builtinId="8" hidden="1"/>
    <cellStyle name="Hyperlink" xfId="2631" builtinId="8" hidden="1"/>
    <cellStyle name="Hyperlink" xfId="2633" builtinId="8" hidden="1"/>
    <cellStyle name="Hyperlink" xfId="2635" builtinId="8" hidden="1"/>
    <cellStyle name="Hyperlink" xfId="2637" builtinId="8" hidden="1"/>
    <cellStyle name="Hyperlink" xfId="2639" builtinId="8" hidden="1"/>
    <cellStyle name="Hyperlink" xfId="2641" builtinId="8" hidden="1"/>
    <cellStyle name="Hyperlink" xfId="2649"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702" builtinId="8" hidden="1"/>
    <cellStyle name="Hyperlink" xfId="2700" builtinId="8" hidden="1"/>
    <cellStyle name="Hyperlink" xfId="2698" builtinId="8" hidden="1"/>
    <cellStyle name="Hyperlink" xfId="2655" builtinId="8" hidden="1"/>
    <cellStyle name="Hyperlink" xfId="2695" builtinId="8" hidden="1"/>
    <cellStyle name="Hyperlink" xfId="2694" builtinId="8" hidden="1"/>
    <cellStyle name="Hyperlink" xfId="269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34" builtinId="8" hidden="1"/>
    <cellStyle name="Hyperlink" xfId="2732" builtinId="8" hidden="1"/>
    <cellStyle name="Hyperlink" xfId="2731" builtinId="8" hidden="1"/>
    <cellStyle name="Hyperlink" xfId="2726" builtinId="8" hidden="1"/>
    <cellStyle name="Hyperlink" xfId="2728" builtinId="8" hidden="1"/>
    <cellStyle name="Hyperlink" xfId="2703"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1" builtinId="8" hidden="1"/>
    <cellStyle name="Hyperlink" xfId="2763" builtinId="8" hidden="1"/>
    <cellStyle name="Hyperlink" xfId="2765" builtinId="8" hidden="1"/>
    <cellStyle name="Hyperlink" xfId="2596" builtinId="8" hidden="1"/>
    <cellStyle name="Hyperlink" xfId="2595" builtinId="8" hidden="1"/>
    <cellStyle name="Hyperlink" xfId="2767" builtinId="8" hidden="1"/>
    <cellStyle name="Hyperlink" xfId="2769" builtinId="8" hidden="1"/>
    <cellStyle name="Hyperlink" xfId="2771" builtinId="8" hidden="1"/>
    <cellStyle name="Hyperlink" xfId="2773" builtinId="8" hidden="1"/>
    <cellStyle name="Hyperlink" xfId="2775" builtinId="8" hidden="1"/>
    <cellStyle name="Hyperlink" xfId="2777" builtinId="8" hidden="1"/>
    <cellStyle name="Hyperlink" xfId="2779" builtinId="8" hidden="1"/>
    <cellStyle name="Hyperlink" xfId="2781" builtinId="8" hidden="1"/>
    <cellStyle name="Hyperlink" xfId="2783" builtinId="8" hidden="1"/>
    <cellStyle name="Hyperlink" xfId="2785" builtinId="8" hidden="1"/>
    <cellStyle name="Hyperlink" xfId="2787" builtinId="8" hidden="1"/>
    <cellStyle name="Hyperlink" xfId="2789" builtinId="8" hidden="1"/>
    <cellStyle name="Hyperlink" xfId="2791" builtinId="8" hidden="1"/>
    <cellStyle name="Hyperlink" xfId="2793" builtinId="8" hidden="1"/>
    <cellStyle name="Hyperlink" xfId="2795" builtinId="8" hidden="1"/>
    <cellStyle name="Hyperlink" xfId="2797" builtinId="8" hidden="1"/>
    <cellStyle name="Hyperlink" xfId="2805" builtinId="8" hidden="1"/>
    <cellStyle name="Hyperlink" xfId="2811" builtinId="8" hidden="1"/>
    <cellStyle name="Hyperlink" xfId="2813" builtinId="8" hidden="1"/>
    <cellStyle name="Hyperlink" xfId="2815" builtinId="8" hidden="1"/>
    <cellStyle name="Hyperlink" xfId="2817" builtinId="8" hidden="1"/>
    <cellStyle name="Hyperlink" xfId="2819" builtinId="8" hidden="1"/>
    <cellStyle name="Hyperlink" xfId="2821" builtinId="8" hidden="1"/>
    <cellStyle name="Hyperlink" xfId="2823" builtinId="8" hidden="1"/>
    <cellStyle name="Hyperlink" xfId="2825" builtinId="8" hidden="1"/>
    <cellStyle name="Hyperlink" xfId="2827" builtinId="8" hidden="1"/>
    <cellStyle name="Hyperlink" xfId="2829" builtinId="8" hidden="1"/>
    <cellStyle name="Hyperlink" xfId="2831" builtinId="8" hidden="1"/>
    <cellStyle name="Hyperlink" xfId="2833" builtinId="8" hidden="1"/>
    <cellStyle name="Hyperlink" xfId="2835" builtinId="8" hidden="1"/>
    <cellStyle name="Hyperlink" xfId="2837" builtinId="8" hidden="1"/>
    <cellStyle name="Hyperlink" xfId="2839" builtinId="8" hidden="1"/>
    <cellStyle name="Hyperlink" xfId="2841" builtinId="8" hidden="1"/>
    <cellStyle name="Hyperlink" xfId="2843" builtinId="8" hidden="1"/>
    <cellStyle name="Hyperlink" xfId="2857" builtinId="8" hidden="1"/>
    <cellStyle name="Hyperlink" xfId="2855" builtinId="8" hidden="1"/>
    <cellStyle name="Hyperlink" xfId="2853" builtinId="8" hidden="1"/>
    <cellStyle name="Hyperlink" xfId="2810" builtinId="8" hidden="1"/>
    <cellStyle name="Hyperlink" xfId="2850" builtinId="8" hidden="1"/>
    <cellStyle name="Hyperlink" xfId="2849" builtinId="8" hidden="1"/>
    <cellStyle name="Hyperlink" xfId="2847" builtinId="8" hidden="1"/>
    <cellStyle name="Hyperlink" xfId="2859" builtinId="8" hidden="1"/>
    <cellStyle name="Hyperlink" xfId="2861" builtinId="8" hidden="1"/>
    <cellStyle name="Hyperlink" xfId="2863" builtinId="8" hidden="1"/>
    <cellStyle name="Hyperlink" xfId="2865" builtinId="8" hidden="1"/>
    <cellStyle name="Hyperlink" xfId="2867" builtinId="8" hidden="1"/>
    <cellStyle name="Hyperlink" xfId="2869" builtinId="8" hidden="1"/>
    <cellStyle name="Hyperlink" xfId="2871" builtinId="8" hidden="1"/>
    <cellStyle name="Hyperlink" xfId="2873" builtinId="8" hidden="1"/>
    <cellStyle name="Hyperlink" xfId="2875" builtinId="8" hidden="1"/>
    <cellStyle name="Hyperlink" xfId="2877" builtinId="8" hidden="1"/>
    <cellStyle name="Hyperlink" xfId="2879" builtinId="8" hidden="1"/>
    <cellStyle name="Hyperlink" xfId="2889" builtinId="8" hidden="1"/>
    <cellStyle name="Hyperlink" xfId="2887" builtinId="8" hidden="1"/>
    <cellStyle name="Hyperlink" xfId="2886" builtinId="8" hidden="1"/>
    <cellStyle name="Hyperlink" xfId="2881" builtinId="8" hidden="1"/>
    <cellStyle name="Hyperlink" xfId="2883" builtinId="8" hidden="1"/>
    <cellStyle name="Hyperlink" xfId="2858" builtinId="8" hidden="1"/>
    <cellStyle name="Hyperlink" xfId="2891" builtinId="8" hidden="1"/>
    <cellStyle name="Hyperlink" xfId="2893" builtinId="8" hidden="1"/>
    <cellStyle name="Hyperlink" xfId="2895" builtinId="8" hidden="1"/>
    <cellStyle name="Hyperlink" xfId="2897" builtinId="8" hidden="1"/>
    <cellStyle name="Hyperlink" xfId="2899" builtinId="8" hidden="1"/>
    <cellStyle name="Hyperlink" xfId="2901" builtinId="8" hidden="1"/>
    <cellStyle name="Hyperlink" xfId="2903" builtinId="8" hidden="1"/>
    <cellStyle name="Hyperlink" xfId="2905" builtinId="8" hidden="1"/>
    <cellStyle name="Hyperlink" xfId="2907" builtinId="8" hidden="1"/>
    <cellStyle name="Hyperlink" xfId="2909" builtinId="8" hidden="1"/>
    <cellStyle name="Hyperlink" xfId="2911" builtinId="8" hidden="1"/>
    <cellStyle name="Hyperlink" xfId="2913" builtinId="8" hidden="1"/>
    <cellStyle name="Hyperlink" xfId="2916" builtinId="8" hidden="1"/>
    <cellStyle name="Hyperlink" xfId="2918" builtinId="8" hidden="1"/>
    <cellStyle name="Hyperlink" xfId="2920" builtinId="8" hidden="1"/>
    <cellStyle name="Hyperlink" xfId="2804" builtinId="8" hidden="1"/>
    <cellStyle name="Hyperlink" xfId="2603" builtinId="8" hidden="1"/>
    <cellStyle name="Hyperlink" xfId="2800" builtinId="8" hidden="1"/>
    <cellStyle name="Hyperlink" xfId="2802" builtinId="8" hidden="1"/>
    <cellStyle name="Hyperlink" xfId="2801" builtinId="8" hidden="1"/>
    <cellStyle name="Hyperlink" xfId="2915" builtinId="8" hidden="1"/>
    <cellStyle name="Hyperlink" xfId="2923" builtinId="8" hidden="1"/>
    <cellStyle name="Hyperlink" xfId="2925" builtinId="8" hidden="1"/>
    <cellStyle name="Hyperlink" xfId="2927" builtinId="8" hidden="1"/>
    <cellStyle name="Hyperlink" xfId="2929" builtinId="8" hidden="1"/>
    <cellStyle name="Hyperlink" xfId="2931" builtinId="8" hidden="1"/>
    <cellStyle name="Hyperlink" xfId="2933" builtinId="8" hidden="1"/>
    <cellStyle name="Hyperlink" xfId="2935" builtinId="8" hidden="1"/>
    <cellStyle name="Hyperlink" xfId="2937" builtinId="8" hidden="1"/>
    <cellStyle name="Hyperlink" xfId="2939" builtinId="8" hidden="1"/>
    <cellStyle name="Hyperlink" xfId="2941" builtinId="8" hidden="1"/>
    <cellStyle name="Hyperlink" xfId="2943" builtinId="8" hidden="1"/>
    <cellStyle name="Hyperlink" xfId="2945" builtinId="8" hidden="1"/>
    <cellStyle name="Hyperlink" xfId="2953"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3006" builtinId="8" hidden="1"/>
    <cellStyle name="Hyperlink" xfId="3004" builtinId="8" hidden="1"/>
    <cellStyle name="Hyperlink" xfId="3002" builtinId="8" hidden="1"/>
    <cellStyle name="Hyperlink" xfId="2959" builtinId="8" hidden="1"/>
    <cellStyle name="Hyperlink" xfId="2999" builtinId="8" hidden="1"/>
    <cellStyle name="Hyperlink" xfId="2998" builtinId="8" hidden="1"/>
    <cellStyle name="Hyperlink" xfId="299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8" builtinId="8" hidden="1"/>
    <cellStyle name="Hyperlink" xfId="3036" builtinId="8" hidden="1"/>
    <cellStyle name="Hyperlink" xfId="3035" builtinId="8" hidden="1"/>
    <cellStyle name="Hyperlink" xfId="3030" builtinId="8" hidden="1"/>
    <cellStyle name="Hyperlink" xfId="3032" builtinId="8" hidden="1"/>
    <cellStyle name="Hyperlink" xfId="3007"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5" builtinId="8" hidden="1"/>
    <cellStyle name="Hyperlink" xfId="3067" builtinId="8" hidden="1"/>
    <cellStyle name="Hyperlink" xfId="3069" builtinId="8" hidden="1"/>
    <cellStyle name="Hyperlink" xfId="2952" builtinId="8" hidden="1"/>
    <cellStyle name="Hyperlink" xfId="2648" builtinId="8" hidden="1"/>
    <cellStyle name="Hyperlink" xfId="2948" builtinId="8" hidden="1"/>
    <cellStyle name="Hyperlink" xfId="2950" builtinId="8" hidden="1"/>
    <cellStyle name="Hyperlink" xfId="2949" builtinId="8" hidden="1"/>
    <cellStyle name="Hyperlink" xfId="3064"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101"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52" builtinId="8" hidden="1"/>
    <cellStyle name="Hyperlink" xfId="3150" builtinId="8" hidden="1"/>
    <cellStyle name="Hyperlink" xfId="3148" builtinId="8" hidden="1"/>
    <cellStyle name="Hyperlink" xfId="3105" builtinId="8" hidden="1"/>
    <cellStyle name="Hyperlink" xfId="3145" builtinId="8" hidden="1"/>
    <cellStyle name="Hyperlink" xfId="3144" builtinId="8" hidden="1"/>
    <cellStyle name="Hyperlink" xfId="314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84" builtinId="8" hidden="1"/>
    <cellStyle name="Hyperlink" xfId="3182" builtinId="8" hidden="1"/>
    <cellStyle name="Hyperlink" xfId="3181" builtinId="8" hidden="1"/>
    <cellStyle name="Hyperlink" xfId="3176" builtinId="8" hidden="1"/>
    <cellStyle name="Hyperlink" xfId="3178" builtinId="8" hidden="1"/>
    <cellStyle name="Hyperlink" xfId="3153"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1" builtinId="8" hidden="1"/>
    <cellStyle name="Hyperlink" xfId="3213" builtinId="8" hidden="1"/>
    <cellStyle name="Hyperlink" xfId="3215" builtinId="8" hidden="1"/>
    <cellStyle name="Hyperlink" xfId="3100" builtinId="8" hidden="1"/>
    <cellStyle name="Hyperlink" xfId="2601" builtinId="8" hidden="1"/>
    <cellStyle name="Hyperlink" xfId="3096" builtinId="8" hidden="1"/>
    <cellStyle name="Hyperlink" xfId="3098" builtinId="8" hidden="1"/>
    <cellStyle name="Hyperlink" xfId="3097" builtinId="8" hidden="1"/>
    <cellStyle name="Hyperlink" xfId="3210"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7" builtinId="8" hidden="1"/>
    <cellStyle name="Hyperlink" xfId="3251" builtinId="8" hidden="1"/>
    <cellStyle name="Hyperlink" xfId="3253" builtinId="8" hidden="1"/>
    <cellStyle name="Hyperlink" xfId="3255" builtinId="8" hidden="1"/>
    <cellStyle name="Hyperlink" xfId="3257" builtinId="8" hidden="1"/>
    <cellStyle name="Hyperlink" xfId="3259" builtinId="8" hidden="1"/>
    <cellStyle name="Hyperlink" xfId="3261" builtinId="8" hidden="1"/>
    <cellStyle name="Hyperlink" xfId="3263" builtinId="8" hidden="1"/>
    <cellStyle name="Hyperlink" xfId="3265" builtinId="8" hidden="1"/>
    <cellStyle name="Hyperlink" xfId="3267" builtinId="8" hidden="1"/>
    <cellStyle name="Hyperlink" xfId="3269" builtinId="8" hidden="1"/>
    <cellStyle name="Hyperlink" xfId="3271" builtinId="8" hidden="1"/>
    <cellStyle name="Hyperlink" xfId="3273" builtinId="8" hidden="1"/>
    <cellStyle name="Hyperlink" xfId="3275" builtinId="8" hidden="1"/>
    <cellStyle name="Hyperlink" xfId="3277" builtinId="8" hidden="1"/>
    <cellStyle name="Hyperlink" xfId="3279" builtinId="8" hidden="1"/>
    <cellStyle name="Hyperlink" xfId="3281" builtinId="8" hidden="1"/>
    <cellStyle name="Hyperlink" xfId="3283" builtinId="8" hidden="1"/>
    <cellStyle name="Hyperlink" xfId="3297" builtinId="8" hidden="1"/>
    <cellStyle name="Hyperlink" xfId="3295" builtinId="8" hidden="1"/>
    <cellStyle name="Hyperlink" xfId="3293" builtinId="8" hidden="1"/>
    <cellStyle name="Hyperlink" xfId="3250" builtinId="8" hidden="1"/>
    <cellStyle name="Hyperlink" xfId="3290" builtinId="8" hidden="1"/>
    <cellStyle name="Hyperlink" xfId="3289" builtinId="8" hidden="1"/>
    <cellStyle name="Hyperlink" xfId="3287" builtinId="8" hidden="1"/>
    <cellStyle name="Hyperlink" xfId="3299" builtinId="8" hidden="1"/>
    <cellStyle name="Hyperlink" xfId="3301" builtinId="8" hidden="1"/>
    <cellStyle name="Hyperlink" xfId="3303" builtinId="8" hidden="1"/>
    <cellStyle name="Hyperlink" xfId="3305" builtinId="8" hidden="1"/>
    <cellStyle name="Hyperlink" xfId="3307" builtinId="8" hidden="1"/>
    <cellStyle name="Hyperlink" xfId="3309" builtinId="8" hidden="1"/>
    <cellStyle name="Hyperlink" xfId="3311" builtinId="8" hidden="1"/>
    <cellStyle name="Hyperlink" xfId="3313" builtinId="8" hidden="1"/>
    <cellStyle name="Hyperlink" xfId="3315" builtinId="8" hidden="1"/>
    <cellStyle name="Hyperlink" xfId="3317" builtinId="8" hidden="1"/>
    <cellStyle name="Hyperlink" xfId="3319" builtinId="8" hidden="1"/>
    <cellStyle name="Hyperlink" xfId="3329" builtinId="8" hidden="1"/>
    <cellStyle name="Hyperlink" xfId="3327" builtinId="8" hidden="1"/>
    <cellStyle name="Hyperlink" xfId="3326" builtinId="8" hidden="1"/>
    <cellStyle name="Hyperlink" xfId="3321" builtinId="8" hidden="1"/>
    <cellStyle name="Hyperlink" xfId="3323" builtinId="8" hidden="1"/>
    <cellStyle name="Hyperlink" xfId="3298" builtinId="8" hidden="1"/>
    <cellStyle name="Hyperlink" xfId="3331" builtinId="8" hidden="1"/>
    <cellStyle name="Hyperlink" xfId="3333" builtinId="8" hidden="1"/>
    <cellStyle name="Hyperlink" xfId="3335" builtinId="8" hidden="1"/>
    <cellStyle name="Hyperlink" xfId="3337" builtinId="8" hidden="1"/>
    <cellStyle name="Hyperlink" xfId="3339" builtinId="8" hidden="1"/>
    <cellStyle name="Hyperlink" xfId="3341" builtinId="8" hidden="1"/>
    <cellStyle name="Hyperlink" xfId="3343" builtinId="8" hidden="1"/>
    <cellStyle name="Hyperlink" xfId="3345" builtinId="8" hidden="1"/>
    <cellStyle name="Hyperlink" xfId="3347" builtinId="8" hidden="1"/>
    <cellStyle name="Hyperlink" xfId="3349" builtinId="8" hidden="1"/>
    <cellStyle name="Hyperlink" xfId="3351" builtinId="8" hidden="1"/>
    <cellStyle name="Hyperlink" xfId="3353" builtinId="8" hidden="1"/>
    <cellStyle name="Hyperlink" xfId="3356" builtinId="8" hidden="1"/>
    <cellStyle name="Hyperlink" xfId="3358" builtinId="8" hidden="1"/>
    <cellStyle name="Hyperlink" xfId="3360" builtinId="8" hidden="1"/>
    <cellStyle name="Hyperlink" xfId="2947" builtinId="8" hidden="1"/>
    <cellStyle name="Hyperlink" xfId="2954" builtinId="8" hidden="1"/>
    <cellStyle name="Hyperlink" xfId="3104" builtinId="8" hidden="1"/>
    <cellStyle name="Hyperlink" xfId="260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5"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44" builtinId="8" hidden="1"/>
    <cellStyle name="Hyperlink" xfId="3442" builtinId="8" hidden="1"/>
    <cellStyle name="Hyperlink" xfId="3440" builtinId="8" hidden="1"/>
    <cellStyle name="Hyperlink" xfId="3397" builtinId="8" hidden="1"/>
    <cellStyle name="Hyperlink" xfId="3437" builtinId="8" hidden="1"/>
    <cellStyle name="Hyperlink" xfId="3436" builtinId="8" hidden="1"/>
    <cellStyle name="Hyperlink" xfId="343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76" builtinId="8" hidden="1"/>
    <cellStyle name="Hyperlink" xfId="3474" builtinId="8" hidden="1"/>
    <cellStyle name="Hyperlink" xfId="3473" builtinId="8" hidden="1"/>
    <cellStyle name="Hyperlink" xfId="3468" builtinId="8" hidden="1"/>
    <cellStyle name="Hyperlink" xfId="3470" builtinId="8" hidden="1"/>
    <cellStyle name="Hyperlink" xfId="3445"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3" builtinId="8" hidden="1"/>
    <cellStyle name="Hyperlink" xfId="3505" builtinId="8" hidden="1"/>
    <cellStyle name="Hyperlink" xfId="3507" builtinId="8" hidden="1"/>
    <cellStyle name="Hyperlink" xfId="3394" builtinId="8" hidden="1"/>
    <cellStyle name="Hyperlink" xfId="3102" builtinId="8" hidden="1"/>
    <cellStyle name="Hyperlink" xfId="3390" builtinId="8" hidden="1"/>
    <cellStyle name="Hyperlink" xfId="3392" builtinId="8" hidden="1"/>
    <cellStyle name="Hyperlink" xfId="3391" builtinId="8" hidden="1"/>
    <cellStyle name="Hyperlink" xfId="3502"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5"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84" builtinId="8" hidden="1"/>
    <cellStyle name="Hyperlink" xfId="3582" builtinId="8" hidden="1"/>
    <cellStyle name="Hyperlink" xfId="3580" builtinId="8" hidden="1"/>
    <cellStyle name="Hyperlink" xfId="3537" builtinId="8" hidden="1"/>
    <cellStyle name="Hyperlink" xfId="3577" builtinId="8" hidden="1"/>
    <cellStyle name="Hyperlink" xfId="3576" builtinId="8" hidden="1"/>
    <cellStyle name="Hyperlink" xfId="357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16" builtinId="8" hidden="1"/>
    <cellStyle name="Hyperlink" xfId="3614" builtinId="8" hidden="1"/>
    <cellStyle name="Hyperlink" xfId="3613" builtinId="8" hidden="1"/>
    <cellStyle name="Hyperlink" xfId="3608" builtinId="8" hidden="1"/>
    <cellStyle name="Hyperlink" xfId="3610" builtinId="8" hidden="1"/>
    <cellStyle name="Hyperlink" xfId="3585"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2650" builtinId="8" hidden="1"/>
    <cellStyle name="Hyperlink" xfId="2444" builtinId="8" hidden="1"/>
    <cellStyle name="Hyperlink" xfId="2598" builtinId="8" hidden="1"/>
    <cellStyle name="Hyperlink" xfId="2486" builtinId="8" hidden="1"/>
    <cellStyle name="Hyperlink" xfId="2441" builtinId="8" hidden="1"/>
    <cellStyle name="Hyperlink" xfId="2445" builtinId="8" hidden="1"/>
    <cellStyle name="Hyperlink" xfId="2440" builtinId="8" hidden="1"/>
    <cellStyle name="Hyperlink" xfId="2439" builtinId="8" hidden="1"/>
    <cellStyle name="Hyperlink" xfId="2438" builtinId="8" hidden="1"/>
    <cellStyle name="Hyperlink" xfId="3649" builtinId="8" hidden="1"/>
    <cellStyle name="Hyperlink" xfId="3651" builtinId="8" hidden="1"/>
    <cellStyle name="Hyperlink" xfId="3653" builtinId="8" hidden="1"/>
    <cellStyle name="Hyperlink" xfId="3655" builtinId="8" hidden="1"/>
    <cellStyle name="Hyperlink" xfId="3657" builtinId="8" hidden="1"/>
    <cellStyle name="Hyperlink" xfId="3659" builtinId="8" hidden="1"/>
    <cellStyle name="Hyperlink" xfId="3661" builtinId="8" hidden="1"/>
    <cellStyle name="Hyperlink" xfId="3663" builtinId="8" hidden="1"/>
    <cellStyle name="Hyperlink" xfId="3665" builtinId="8" hidden="1"/>
    <cellStyle name="Hyperlink" xfId="3668" builtinId="8" hidden="1"/>
    <cellStyle name="Hyperlink" xfId="3671" builtinId="8" hidden="1"/>
    <cellStyle name="Hyperlink" xfId="3673" builtinId="8" hidden="1"/>
    <cellStyle name="Hyperlink" xfId="3675" builtinId="8" hidden="1"/>
    <cellStyle name="Hyperlink" xfId="3677" builtinId="8" hidden="1"/>
    <cellStyle name="Hyperlink" xfId="3679" builtinId="8" hidden="1"/>
    <cellStyle name="Hyperlink" xfId="3681" builtinId="8" hidden="1"/>
    <cellStyle name="Hyperlink" xfId="3683" builtinId="8" hidden="1"/>
    <cellStyle name="Hyperlink" xfId="3685" builtinId="8" hidden="1"/>
    <cellStyle name="Hyperlink" xfId="3687" builtinId="8" hidden="1"/>
    <cellStyle name="Hyperlink" xfId="3689" builtinId="8" hidden="1"/>
    <cellStyle name="Hyperlink" xfId="3691" builtinId="8" hidden="1"/>
    <cellStyle name="Hyperlink" xfId="3693" builtinId="8" hidden="1"/>
    <cellStyle name="Hyperlink" xfId="3695" builtinId="8" hidden="1"/>
    <cellStyle name="Hyperlink" xfId="3697" builtinId="8" hidden="1"/>
    <cellStyle name="Hyperlink" xfId="3699" builtinId="8" hidden="1"/>
    <cellStyle name="Hyperlink" xfId="3701" builtinId="8" hidden="1"/>
    <cellStyle name="Hyperlink" xfId="3703" builtinId="8" hidden="1"/>
    <cellStyle name="Hyperlink" xfId="3717" builtinId="8" hidden="1"/>
    <cellStyle name="Hyperlink" xfId="3715" builtinId="8" hidden="1"/>
    <cellStyle name="Hyperlink" xfId="3713" builtinId="8" hidden="1"/>
    <cellStyle name="Hyperlink" xfId="3670" builtinId="8" hidden="1"/>
    <cellStyle name="Hyperlink" xfId="3710" builtinId="8" hidden="1"/>
    <cellStyle name="Hyperlink" xfId="3709" builtinId="8" hidden="1"/>
    <cellStyle name="Hyperlink" xfId="3707" builtinId="8" hidden="1"/>
    <cellStyle name="Hyperlink" xfId="3719" builtinId="8" hidden="1"/>
    <cellStyle name="Hyperlink" xfId="3721" builtinId="8" hidden="1"/>
    <cellStyle name="Hyperlink" xfId="3723" builtinId="8" hidden="1"/>
    <cellStyle name="Hyperlink" xfId="3725" builtinId="8" hidden="1"/>
    <cellStyle name="Hyperlink" xfId="3727" builtinId="8" hidden="1"/>
    <cellStyle name="Hyperlink" xfId="3729" builtinId="8" hidden="1"/>
    <cellStyle name="Hyperlink" xfId="3731" builtinId="8" hidden="1"/>
    <cellStyle name="Hyperlink" xfId="3733" builtinId="8" hidden="1"/>
    <cellStyle name="Hyperlink" xfId="3735" builtinId="8" hidden="1"/>
    <cellStyle name="Hyperlink" xfId="3737" builtinId="8" hidden="1"/>
    <cellStyle name="Hyperlink" xfId="3739" builtinId="8" hidden="1"/>
    <cellStyle name="Hyperlink" xfId="3749" builtinId="8" hidden="1"/>
    <cellStyle name="Hyperlink" xfId="3747" builtinId="8" hidden="1"/>
    <cellStyle name="Hyperlink" xfId="3746" builtinId="8" hidden="1"/>
    <cellStyle name="Hyperlink" xfId="3741" builtinId="8" hidden="1"/>
    <cellStyle name="Hyperlink" xfId="3743" builtinId="8" hidden="1"/>
    <cellStyle name="Hyperlink" xfId="3718" builtinId="8" hidden="1"/>
    <cellStyle name="Hyperlink" xfId="3751" builtinId="8" hidden="1"/>
    <cellStyle name="Hyperlink" xfId="3753" builtinId="8" hidden="1"/>
    <cellStyle name="Hyperlink" xfId="3755" builtinId="8" hidden="1"/>
    <cellStyle name="Hyperlink" xfId="3757" builtinId="8" hidden="1"/>
    <cellStyle name="Hyperlink" xfId="3759" builtinId="8" hidden="1"/>
    <cellStyle name="Hyperlink" xfId="3761" builtinId="8" hidden="1"/>
    <cellStyle name="Hyperlink" xfId="3763" builtinId="8" hidden="1"/>
    <cellStyle name="Hyperlink" xfId="3765" builtinId="8" hidden="1"/>
    <cellStyle name="Hyperlink" xfId="3767" builtinId="8" hidden="1"/>
    <cellStyle name="Hyperlink" xfId="3769" builtinId="8" hidden="1"/>
    <cellStyle name="Hyperlink" xfId="3771" builtinId="8" hidden="1"/>
    <cellStyle name="Hyperlink" xfId="3773" builtinId="8" hidden="1"/>
    <cellStyle name="Hyperlink" xfId="3785" builtinId="8" hidden="1"/>
    <cellStyle name="Hyperlink" xfId="3787" builtinId="8" hidden="1"/>
    <cellStyle name="Hyperlink" xfId="3789" builtinId="8" hidden="1"/>
    <cellStyle name="Hyperlink" xfId="3791" builtinId="8" hidden="1"/>
    <cellStyle name="Hyperlink" xfId="3793" builtinId="8" hidden="1"/>
    <cellStyle name="Hyperlink" xfId="3795" builtinId="8" hidden="1"/>
    <cellStyle name="Hyperlink" xfId="3797" builtinId="8" hidden="1"/>
    <cellStyle name="Hyperlink" xfId="3799" builtinId="8" hidden="1"/>
    <cellStyle name="Hyperlink" xfId="3801" builtinId="8" hidden="1"/>
    <cellStyle name="Hyperlink" xfId="3803" builtinId="8" hidden="1"/>
    <cellStyle name="Hyperlink" xfId="3805" builtinId="8" hidden="1"/>
    <cellStyle name="Hyperlink" xfId="3807" builtinId="8" hidden="1"/>
    <cellStyle name="Hyperlink" xfId="3809" builtinId="8" hidden="1"/>
    <cellStyle name="Hyperlink" xfId="3811" builtinId="8" hidden="1"/>
    <cellStyle name="Hyperlink" xfId="3813" builtinId="8" hidden="1"/>
    <cellStyle name="Hyperlink" xfId="3815" builtinId="8" hidden="1"/>
    <cellStyle name="Hyperlink" xfId="3817" builtinId="8" hidden="1"/>
    <cellStyle name="Hyperlink" xfId="3819" builtinId="8" hidden="1"/>
    <cellStyle name="Hyperlink" xfId="3827" builtinId="8" hidden="1"/>
    <cellStyle name="Hyperlink" xfId="3833" builtinId="8" hidden="1"/>
    <cellStyle name="Hyperlink" xfId="3835" builtinId="8" hidden="1"/>
    <cellStyle name="Hyperlink" xfId="3837" builtinId="8" hidden="1"/>
    <cellStyle name="Hyperlink" xfId="3839" builtinId="8" hidden="1"/>
    <cellStyle name="Hyperlink" xfId="3841" builtinId="8" hidden="1"/>
    <cellStyle name="Hyperlink" xfId="3843" builtinId="8" hidden="1"/>
    <cellStyle name="Hyperlink" xfId="3845" builtinId="8" hidden="1"/>
    <cellStyle name="Hyperlink" xfId="3847" builtinId="8" hidden="1"/>
    <cellStyle name="Hyperlink" xfId="3849" builtinId="8" hidden="1"/>
    <cellStyle name="Hyperlink" xfId="3851" builtinId="8" hidden="1"/>
    <cellStyle name="Hyperlink" xfId="3853" builtinId="8" hidden="1"/>
    <cellStyle name="Hyperlink" xfId="3855" builtinId="8" hidden="1"/>
    <cellStyle name="Hyperlink" xfId="3857" builtinId="8" hidden="1"/>
    <cellStyle name="Hyperlink" xfId="3859" builtinId="8" hidden="1"/>
    <cellStyle name="Hyperlink" xfId="3861" builtinId="8" hidden="1"/>
    <cellStyle name="Hyperlink" xfId="3863" builtinId="8" hidden="1"/>
    <cellStyle name="Hyperlink" xfId="3865" builtinId="8" hidden="1"/>
    <cellStyle name="Hyperlink" xfId="3879" builtinId="8" hidden="1"/>
    <cellStyle name="Hyperlink" xfId="3877" builtinId="8" hidden="1"/>
    <cellStyle name="Hyperlink" xfId="3875" builtinId="8" hidden="1"/>
    <cellStyle name="Hyperlink" xfId="3832" builtinId="8" hidden="1"/>
    <cellStyle name="Hyperlink" xfId="3872" builtinId="8" hidden="1"/>
    <cellStyle name="Hyperlink" xfId="3871" builtinId="8" hidden="1"/>
    <cellStyle name="Hyperlink" xfId="3869" builtinId="8" hidden="1"/>
    <cellStyle name="Hyperlink" xfId="3881" builtinId="8" hidden="1"/>
    <cellStyle name="Hyperlink" xfId="3883" builtinId="8" hidden="1"/>
    <cellStyle name="Hyperlink" xfId="3885" builtinId="8" hidden="1"/>
    <cellStyle name="Hyperlink" xfId="3887" builtinId="8" hidden="1"/>
    <cellStyle name="Hyperlink" xfId="3889" builtinId="8" hidden="1"/>
    <cellStyle name="Hyperlink" xfId="3891" builtinId="8" hidden="1"/>
    <cellStyle name="Hyperlink" xfId="3893" builtinId="8" hidden="1"/>
    <cellStyle name="Hyperlink" xfId="3895" builtinId="8" hidden="1"/>
    <cellStyle name="Hyperlink" xfId="3897" builtinId="8" hidden="1"/>
    <cellStyle name="Hyperlink" xfId="3899" builtinId="8" hidden="1"/>
    <cellStyle name="Hyperlink" xfId="3901" builtinId="8" hidden="1"/>
    <cellStyle name="Hyperlink" xfId="3911" builtinId="8" hidden="1"/>
    <cellStyle name="Hyperlink" xfId="3909" builtinId="8" hidden="1"/>
    <cellStyle name="Hyperlink" xfId="3908" builtinId="8" hidden="1"/>
    <cellStyle name="Hyperlink" xfId="3903" builtinId="8" hidden="1"/>
    <cellStyle name="Hyperlink" xfId="3905" builtinId="8" hidden="1"/>
    <cellStyle name="Hyperlink" xfId="3880" builtinId="8" hidden="1"/>
    <cellStyle name="Hyperlink" xfId="3913" builtinId="8" hidden="1"/>
    <cellStyle name="Hyperlink" xfId="3915" builtinId="8" hidden="1"/>
    <cellStyle name="Hyperlink" xfId="3917" builtinId="8" hidden="1"/>
    <cellStyle name="Hyperlink" xfId="3919" builtinId="8" hidden="1"/>
    <cellStyle name="Hyperlink" xfId="3921" builtinId="8" hidden="1"/>
    <cellStyle name="Hyperlink" xfId="3923" builtinId="8" hidden="1"/>
    <cellStyle name="Hyperlink" xfId="3925" builtinId="8" hidden="1"/>
    <cellStyle name="Hyperlink" xfId="3927" builtinId="8" hidden="1"/>
    <cellStyle name="Hyperlink" xfId="3929" builtinId="8" hidden="1"/>
    <cellStyle name="Hyperlink" xfId="3931" builtinId="8" hidden="1"/>
    <cellStyle name="Hyperlink" xfId="3933" builtinId="8" hidden="1"/>
    <cellStyle name="Hyperlink" xfId="3935" builtinId="8" hidden="1"/>
    <cellStyle name="Hyperlink" xfId="3938" builtinId="8" hidden="1"/>
    <cellStyle name="Hyperlink" xfId="3940" builtinId="8" hidden="1"/>
    <cellStyle name="Hyperlink" xfId="3942" builtinId="8" hidden="1"/>
    <cellStyle name="Hyperlink" xfId="3776" builtinId="8" hidden="1"/>
    <cellStyle name="Hyperlink" xfId="3775"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82"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34" builtinId="8" hidden="1"/>
    <cellStyle name="Hyperlink" xfId="4032" builtinId="8" hidden="1"/>
    <cellStyle name="Hyperlink" xfId="4030" builtinId="8" hidden="1"/>
    <cellStyle name="Hyperlink" xfId="3987" builtinId="8" hidden="1"/>
    <cellStyle name="Hyperlink" xfId="4027" builtinId="8" hidden="1"/>
    <cellStyle name="Hyperlink" xfId="4026" builtinId="8" hidden="1"/>
    <cellStyle name="Hyperlink" xfId="4024" builtinId="8" hidden="1"/>
    <cellStyle name="Hyperlink" xfId="4036" builtinId="8" hidden="1"/>
    <cellStyle name="Hyperlink" xfId="4038" builtinId="8" hidden="1"/>
    <cellStyle name="Hyperlink" xfId="4040" builtinId="8" hidden="1"/>
    <cellStyle name="Hyperlink" xfId="4042" builtinId="8" hidden="1"/>
    <cellStyle name="Hyperlink" xfId="4044" builtinId="8" hidden="1"/>
    <cellStyle name="Hyperlink" xfId="4046" builtinId="8" hidden="1"/>
    <cellStyle name="Hyperlink" xfId="4048" builtinId="8" hidden="1"/>
    <cellStyle name="Hyperlink" xfId="4050" builtinId="8" hidden="1"/>
    <cellStyle name="Hyperlink" xfId="4052" builtinId="8" hidden="1"/>
    <cellStyle name="Hyperlink" xfId="4054" builtinId="8" hidden="1"/>
    <cellStyle name="Hyperlink" xfId="4056" builtinId="8" hidden="1"/>
    <cellStyle name="Hyperlink" xfId="4066" builtinId="8" hidden="1"/>
    <cellStyle name="Hyperlink" xfId="4064" builtinId="8" hidden="1"/>
    <cellStyle name="Hyperlink" xfId="4063" builtinId="8" hidden="1"/>
    <cellStyle name="Hyperlink" xfId="4058" builtinId="8" hidden="1"/>
    <cellStyle name="Hyperlink" xfId="4060" builtinId="8" hidden="1"/>
    <cellStyle name="Hyperlink" xfId="4035" builtinId="8" hidden="1"/>
    <cellStyle name="Hyperlink" xfId="4068" builtinId="8" hidden="1"/>
    <cellStyle name="Hyperlink" xfId="4070" builtinId="8" hidden="1"/>
    <cellStyle name="Hyperlink" xfId="4072" builtinId="8" hidden="1"/>
    <cellStyle name="Hyperlink" xfId="4074" builtinId="8" hidden="1"/>
    <cellStyle name="Hyperlink" xfId="4076" builtinId="8" hidden="1"/>
    <cellStyle name="Hyperlink" xfId="4078" builtinId="8" hidden="1"/>
    <cellStyle name="Hyperlink" xfId="4080" builtinId="8" hidden="1"/>
    <cellStyle name="Hyperlink" xfId="4082" builtinId="8" hidden="1"/>
    <cellStyle name="Hyperlink" xfId="4084" builtinId="8" hidden="1"/>
    <cellStyle name="Hyperlink" xfId="4086" builtinId="8" hidden="1"/>
    <cellStyle name="Hyperlink" xfId="4088" builtinId="8" hidden="1"/>
    <cellStyle name="Hyperlink" xfId="4090" builtinId="8" hidden="1"/>
    <cellStyle name="Hyperlink" xfId="4093" builtinId="8" hidden="1"/>
    <cellStyle name="Hyperlink" xfId="4095" builtinId="8" hidden="1"/>
    <cellStyle name="Hyperlink" xfId="4097" builtinId="8" hidden="1"/>
    <cellStyle name="Hyperlink" xfId="3981" builtinId="8" hidden="1"/>
    <cellStyle name="Hyperlink" xfId="3782" builtinId="8" hidden="1"/>
    <cellStyle name="Hyperlink" xfId="3977" builtinId="8" hidden="1"/>
    <cellStyle name="Hyperlink" xfId="3979" builtinId="8" hidden="1"/>
    <cellStyle name="Hyperlink" xfId="3978" builtinId="8" hidden="1"/>
    <cellStyle name="Hyperlink" xfId="4092" builtinId="8" hidden="1"/>
    <cellStyle name="Hyperlink" xfId="4100" builtinId="8" hidden="1"/>
    <cellStyle name="Hyperlink" xfId="4102" builtinId="8" hidden="1"/>
    <cellStyle name="Hyperlink" xfId="4104" builtinId="8" hidden="1"/>
    <cellStyle name="Hyperlink" xfId="4106" builtinId="8" hidden="1"/>
    <cellStyle name="Hyperlink" xfId="4108" builtinId="8" hidden="1"/>
    <cellStyle name="Hyperlink" xfId="4110" builtinId="8" hidden="1"/>
    <cellStyle name="Hyperlink" xfId="4112" builtinId="8" hidden="1"/>
    <cellStyle name="Hyperlink" xfId="4114" builtinId="8" hidden="1"/>
    <cellStyle name="Hyperlink" xfId="4116" builtinId="8" hidden="1"/>
    <cellStyle name="Hyperlink" xfId="4118" builtinId="8" hidden="1"/>
    <cellStyle name="Hyperlink" xfId="4120" builtinId="8" hidden="1"/>
    <cellStyle name="Hyperlink" xfId="4122" builtinId="8" hidden="1"/>
    <cellStyle name="Hyperlink" xfId="4130" builtinId="8" hidden="1"/>
    <cellStyle name="Hyperlink" xfId="4137" builtinId="8" hidden="1"/>
    <cellStyle name="Hyperlink" xfId="4139" builtinId="8" hidden="1"/>
    <cellStyle name="Hyperlink" xfId="4141" builtinId="8" hidden="1"/>
    <cellStyle name="Hyperlink" xfId="4143" builtinId="8" hidden="1"/>
    <cellStyle name="Hyperlink" xfId="4145" builtinId="8" hidden="1"/>
    <cellStyle name="Hyperlink" xfId="4147" builtinId="8" hidden="1"/>
    <cellStyle name="Hyperlink" xfId="4149" builtinId="8" hidden="1"/>
    <cellStyle name="Hyperlink" xfId="4151" builtinId="8" hidden="1"/>
    <cellStyle name="Hyperlink" xfId="4153" builtinId="8" hidden="1"/>
    <cellStyle name="Hyperlink" xfId="4155" builtinId="8" hidden="1"/>
    <cellStyle name="Hyperlink" xfId="4157" builtinId="8" hidden="1"/>
    <cellStyle name="Hyperlink" xfId="4159" builtinId="8" hidden="1"/>
    <cellStyle name="Hyperlink" xfId="4161" builtinId="8" hidden="1"/>
    <cellStyle name="Hyperlink" xfId="4163" builtinId="8" hidden="1"/>
    <cellStyle name="Hyperlink" xfId="4165" builtinId="8" hidden="1"/>
    <cellStyle name="Hyperlink" xfId="4167" builtinId="8" hidden="1"/>
    <cellStyle name="Hyperlink" xfId="4169" builtinId="8" hidden="1"/>
    <cellStyle name="Hyperlink" xfId="4183" builtinId="8" hidden="1"/>
    <cellStyle name="Hyperlink" xfId="4181" builtinId="8" hidden="1"/>
    <cellStyle name="Hyperlink" xfId="4179" builtinId="8" hidden="1"/>
    <cellStyle name="Hyperlink" xfId="4136" builtinId="8" hidden="1"/>
    <cellStyle name="Hyperlink" xfId="4176" builtinId="8" hidden="1"/>
    <cellStyle name="Hyperlink" xfId="4175" builtinId="8" hidden="1"/>
    <cellStyle name="Hyperlink" xfId="4173" builtinId="8" hidden="1"/>
    <cellStyle name="Hyperlink" xfId="4185" builtinId="8" hidden="1"/>
    <cellStyle name="Hyperlink" xfId="4187" builtinId="8" hidden="1"/>
    <cellStyle name="Hyperlink" xfId="4189" builtinId="8" hidden="1"/>
    <cellStyle name="Hyperlink" xfId="4191" builtinId="8" hidden="1"/>
    <cellStyle name="Hyperlink" xfId="4193" builtinId="8" hidden="1"/>
    <cellStyle name="Hyperlink" xfId="4195" builtinId="8" hidden="1"/>
    <cellStyle name="Hyperlink" xfId="4197" builtinId="8" hidden="1"/>
    <cellStyle name="Hyperlink" xfId="4199" builtinId="8" hidden="1"/>
    <cellStyle name="Hyperlink" xfId="4201" builtinId="8" hidden="1"/>
    <cellStyle name="Hyperlink" xfId="4203" builtinId="8" hidden="1"/>
    <cellStyle name="Hyperlink" xfId="4205" builtinId="8" hidden="1"/>
    <cellStyle name="Hyperlink" xfId="4215" builtinId="8" hidden="1"/>
    <cellStyle name="Hyperlink" xfId="4213" builtinId="8" hidden="1"/>
    <cellStyle name="Hyperlink" xfId="4212" builtinId="8" hidden="1"/>
    <cellStyle name="Hyperlink" xfId="4207" builtinId="8" hidden="1"/>
    <cellStyle name="Hyperlink" xfId="4209" builtinId="8" hidden="1"/>
    <cellStyle name="Hyperlink" xfId="4184" builtinId="8" hidden="1"/>
    <cellStyle name="Hyperlink" xfId="4217" builtinId="8" hidden="1"/>
    <cellStyle name="Hyperlink" xfId="4219" builtinId="8" hidden="1"/>
    <cellStyle name="Hyperlink" xfId="4221" builtinId="8" hidden="1"/>
    <cellStyle name="Hyperlink" xfId="4223" builtinId="8" hidden="1"/>
    <cellStyle name="Hyperlink" xfId="4225" builtinId="8" hidden="1"/>
    <cellStyle name="Hyperlink" xfId="4227" builtinId="8" hidden="1"/>
    <cellStyle name="Hyperlink" xfId="4229" builtinId="8" hidden="1"/>
    <cellStyle name="Hyperlink" xfId="4231" builtinId="8" hidden="1"/>
    <cellStyle name="Hyperlink" xfId="4233" builtinId="8" hidden="1"/>
    <cellStyle name="Hyperlink" xfId="4235" builtinId="8" hidden="1"/>
    <cellStyle name="Hyperlink" xfId="4237" builtinId="8" hidden="1"/>
    <cellStyle name="Hyperlink" xfId="4239" builtinId="8" hidden="1"/>
    <cellStyle name="Hyperlink" xfId="4242" builtinId="8" hidden="1"/>
    <cellStyle name="Hyperlink" xfId="4244" builtinId="8" hidden="1"/>
    <cellStyle name="Hyperlink" xfId="4246" builtinId="8" hidden="1"/>
    <cellStyle name="Hyperlink" xfId="4129" builtinId="8" hidden="1"/>
    <cellStyle name="Hyperlink" xfId="3826" builtinId="8" hidden="1"/>
    <cellStyle name="Hyperlink" xfId="4125" builtinId="8" hidden="1"/>
    <cellStyle name="Hyperlink" xfId="4127" builtinId="8" hidden="1"/>
    <cellStyle name="Hyperlink" xfId="4126" builtinId="8" hidden="1"/>
    <cellStyle name="Hyperlink" xfId="4241" builtinId="8" hidden="1"/>
    <cellStyle name="Hyperlink" xfId="4249" builtinId="8" hidden="1"/>
    <cellStyle name="Hyperlink" xfId="4251" builtinId="8" hidden="1"/>
    <cellStyle name="Hyperlink" xfId="4253" builtinId="8" hidden="1"/>
    <cellStyle name="Hyperlink" xfId="4255" builtinId="8" hidden="1"/>
    <cellStyle name="Hyperlink" xfId="4257" builtinId="8" hidden="1"/>
    <cellStyle name="Hyperlink" xfId="4259" builtinId="8" hidden="1"/>
    <cellStyle name="Hyperlink" xfId="4261" builtinId="8" hidden="1"/>
    <cellStyle name="Hyperlink" xfId="4263" builtinId="8" hidden="1"/>
    <cellStyle name="Hyperlink" xfId="4265" builtinId="8" hidden="1"/>
    <cellStyle name="Hyperlink" xfId="4267" builtinId="8" hidden="1"/>
    <cellStyle name="Hyperlink" xfId="4269" builtinId="8" hidden="1"/>
    <cellStyle name="Hyperlink" xfId="4271" builtinId="8" hidden="1"/>
    <cellStyle name="Hyperlink" xfId="4278" builtinId="8" hidden="1"/>
    <cellStyle name="Hyperlink" xfId="4283" builtinId="8" hidden="1"/>
    <cellStyle name="Hyperlink" xfId="4285" builtinId="8" hidden="1"/>
    <cellStyle name="Hyperlink" xfId="4287" builtinId="8" hidden="1"/>
    <cellStyle name="Hyperlink" xfId="4289" builtinId="8" hidden="1"/>
    <cellStyle name="Hyperlink" xfId="4291" builtinId="8" hidden="1"/>
    <cellStyle name="Hyperlink" xfId="4293" builtinId="8" hidden="1"/>
    <cellStyle name="Hyperlink" xfId="4295" builtinId="8" hidden="1"/>
    <cellStyle name="Hyperlink" xfId="4297" builtinId="8" hidden="1"/>
    <cellStyle name="Hyperlink" xfId="4299" builtinId="8" hidden="1"/>
    <cellStyle name="Hyperlink" xfId="4301" builtinId="8" hidden="1"/>
    <cellStyle name="Hyperlink" xfId="4303" builtinId="8" hidden="1"/>
    <cellStyle name="Hyperlink" xfId="4305" builtinId="8" hidden="1"/>
    <cellStyle name="Hyperlink" xfId="4307" builtinId="8" hidden="1"/>
    <cellStyle name="Hyperlink" xfId="4309" builtinId="8" hidden="1"/>
    <cellStyle name="Hyperlink" xfId="4311" builtinId="8" hidden="1"/>
    <cellStyle name="Hyperlink" xfId="4313" builtinId="8" hidden="1"/>
    <cellStyle name="Hyperlink" xfId="4315" builtinId="8" hidden="1"/>
    <cellStyle name="Hyperlink" xfId="4329" builtinId="8" hidden="1"/>
    <cellStyle name="Hyperlink" xfId="4327" builtinId="8" hidden="1"/>
    <cellStyle name="Hyperlink" xfId="4325" builtinId="8" hidden="1"/>
    <cellStyle name="Hyperlink" xfId="4282" builtinId="8" hidden="1"/>
    <cellStyle name="Hyperlink" xfId="4322" builtinId="8" hidden="1"/>
    <cellStyle name="Hyperlink" xfId="4321" builtinId="8" hidden="1"/>
    <cellStyle name="Hyperlink" xfId="4319" builtinId="8" hidden="1"/>
    <cellStyle name="Hyperlink" xfId="4331" builtinId="8" hidden="1"/>
    <cellStyle name="Hyperlink" xfId="4333" builtinId="8" hidden="1"/>
    <cellStyle name="Hyperlink" xfId="4335" builtinId="8" hidden="1"/>
    <cellStyle name="Hyperlink" xfId="4337" builtinId="8" hidden="1"/>
    <cellStyle name="Hyperlink" xfId="4339" builtinId="8" hidden="1"/>
    <cellStyle name="Hyperlink" xfId="4341" builtinId="8" hidden="1"/>
    <cellStyle name="Hyperlink" xfId="4343" builtinId="8" hidden="1"/>
    <cellStyle name="Hyperlink" xfId="4345" builtinId="8" hidden="1"/>
    <cellStyle name="Hyperlink" xfId="4347" builtinId="8" hidden="1"/>
    <cellStyle name="Hyperlink" xfId="4349" builtinId="8" hidden="1"/>
    <cellStyle name="Hyperlink" xfId="4351" builtinId="8" hidden="1"/>
    <cellStyle name="Hyperlink" xfId="4361" builtinId="8" hidden="1"/>
    <cellStyle name="Hyperlink" xfId="4359" builtinId="8" hidden="1"/>
    <cellStyle name="Hyperlink" xfId="4358" builtinId="8" hidden="1"/>
    <cellStyle name="Hyperlink" xfId="4353" builtinId="8" hidden="1"/>
    <cellStyle name="Hyperlink" xfId="4355" builtinId="8" hidden="1"/>
    <cellStyle name="Hyperlink" xfId="4330" builtinId="8" hidden="1"/>
    <cellStyle name="Hyperlink" xfId="4363" builtinId="8" hidden="1"/>
    <cellStyle name="Hyperlink" xfId="4365" builtinId="8" hidden="1"/>
    <cellStyle name="Hyperlink" xfId="4367" builtinId="8" hidden="1"/>
    <cellStyle name="Hyperlink" xfId="4369" builtinId="8" hidden="1"/>
    <cellStyle name="Hyperlink" xfId="4371" builtinId="8" hidden="1"/>
    <cellStyle name="Hyperlink" xfId="4373" builtinId="8" hidden="1"/>
    <cellStyle name="Hyperlink" xfId="4375" builtinId="8" hidden="1"/>
    <cellStyle name="Hyperlink" xfId="4377" builtinId="8" hidden="1"/>
    <cellStyle name="Hyperlink" xfId="4379" builtinId="8" hidden="1"/>
    <cellStyle name="Hyperlink" xfId="4381" builtinId="8" hidden="1"/>
    <cellStyle name="Hyperlink" xfId="4383" builtinId="8" hidden="1"/>
    <cellStyle name="Hyperlink" xfId="4385" builtinId="8" hidden="1"/>
    <cellStyle name="Hyperlink" xfId="4388" builtinId="8" hidden="1"/>
    <cellStyle name="Hyperlink" xfId="4390" builtinId="8" hidden="1"/>
    <cellStyle name="Hyperlink" xfId="4392" builtinId="8" hidden="1"/>
    <cellStyle name="Hyperlink" xfId="4277" builtinId="8" hidden="1"/>
    <cellStyle name="Hyperlink" xfId="3780" builtinId="8" hidden="1"/>
    <cellStyle name="Hyperlink" xfId="4273" builtinId="8" hidden="1"/>
    <cellStyle name="Hyperlink" xfId="4275" builtinId="8" hidden="1"/>
    <cellStyle name="Hyperlink" xfId="4274" builtinId="8" hidden="1"/>
    <cellStyle name="Hyperlink" xfId="4387" builtinId="8" hidden="1"/>
    <cellStyle name="Hyperlink" xfId="4395" builtinId="8" hidden="1"/>
    <cellStyle name="Hyperlink" xfId="4397" builtinId="8" hidden="1"/>
    <cellStyle name="Hyperlink" xfId="4399" builtinId="8" hidden="1"/>
    <cellStyle name="Hyperlink" xfId="4401" builtinId="8" hidden="1"/>
    <cellStyle name="Hyperlink" xfId="4403" builtinId="8" hidden="1"/>
    <cellStyle name="Hyperlink" xfId="4405" builtinId="8" hidden="1"/>
    <cellStyle name="Hyperlink" xfId="4407" builtinId="8" hidden="1"/>
    <cellStyle name="Hyperlink" xfId="4409" builtinId="8" hidden="1"/>
    <cellStyle name="Hyperlink" xfId="4411" builtinId="8" hidden="1"/>
    <cellStyle name="Hyperlink" xfId="4413" builtinId="8" hidden="1"/>
    <cellStyle name="Hyperlink" xfId="4415" builtinId="8" hidden="1"/>
    <cellStyle name="Hyperlink" xfId="4417" builtinId="8" hidden="1"/>
    <cellStyle name="Hyperlink" xfId="4424" builtinId="8" hidden="1"/>
    <cellStyle name="Hyperlink" xfId="4428" builtinId="8" hidden="1"/>
    <cellStyle name="Hyperlink" xfId="4430" builtinId="8" hidden="1"/>
    <cellStyle name="Hyperlink" xfId="4432" builtinId="8" hidden="1"/>
    <cellStyle name="Hyperlink" xfId="4434" builtinId="8" hidden="1"/>
    <cellStyle name="Hyperlink" xfId="4436" builtinId="8" hidden="1"/>
    <cellStyle name="Hyperlink" xfId="4438" builtinId="8" hidden="1"/>
    <cellStyle name="Hyperlink" xfId="4440" builtinId="8" hidden="1"/>
    <cellStyle name="Hyperlink" xfId="4442" builtinId="8" hidden="1"/>
    <cellStyle name="Hyperlink" xfId="4444" builtinId="8" hidden="1"/>
    <cellStyle name="Hyperlink" xfId="4446" builtinId="8" hidden="1"/>
    <cellStyle name="Hyperlink" xfId="4448" builtinId="8" hidden="1"/>
    <cellStyle name="Hyperlink" xfId="4450" builtinId="8" hidden="1"/>
    <cellStyle name="Hyperlink" xfId="4452" builtinId="8" hidden="1"/>
    <cellStyle name="Hyperlink" xfId="4454" builtinId="8" hidden="1"/>
    <cellStyle name="Hyperlink" xfId="4456" builtinId="8" hidden="1"/>
    <cellStyle name="Hyperlink" xfId="4458" builtinId="8" hidden="1"/>
    <cellStyle name="Hyperlink" xfId="4460" builtinId="8" hidden="1"/>
    <cellStyle name="Hyperlink" xfId="4474" builtinId="8" hidden="1"/>
    <cellStyle name="Hyperlink" xfId="4472" builtinId="8" hidden="1"/>
    <cellStyle name="Hyperlink" xfId="4470" builtinId="8" hidden="1"/>
    <cellStyle name="Hyperlink" xfId="4427" builtinId="8" hidden="1"/>
    <cellStyle name="Hyperlink" xfId="4467" builtinId="8" hidden="1"/>
    <cellStyle name="Hyperlink" xfId="4466" builtinId="8" hidden="1"/>
    <cellStyle name="Hyperlink" xfId="4464" builtinId="8" hidden="1"/>
    <cellStyle name="Hyperlink" xfId="4476" builtinId="8" hidden="1"/>
    <cellStyle name="Hyperlink" xfId="4478" builtinId="8" hidden="1"/>
    <cellStyle name="Hyperlink" xfId="4480" builtinId="8" hidden="1"/>
    <cellStyle name="Hyperlink" xfId="4482" builtinId="8" hidden="1"/>
    <cellStyle name="Hyperlink" xfId="4484" builtinId="8" hidden="1"/>
    <cellStyle name="Hyperlink" xfId="4486" builtinId="8" hidden="1"/>
    <cellStyle name="Hyperlink" xfId="4488" builtinId="8" hidden="1"/>
    <cellStyle name="Hyperlink" xfId="4490" builtinId="8" hidden="1"/>
    <cellStyle name="Hyperlink" xfId="4492" builtinId="8" hidden="1"/>
    <cellStyle name="Hyperlink" xfId="4494" builtinId="8" hidden="1"/>
    <cellStyle name="Hyperlink" xfId="4496" builtinId="8" hidden="1"/>
    <cellStyle name="Hyperlink" xfId="4506" builtinId="8" hidden="1"/>
    <cellStyle name="Hyperlink" xfId="4504" builtinId="8" hidden="1"/>
    <cellStyle name="Hyperlink" xfId="4503" builtinId="8" hidden="1"/>
    <cellStyle name="Hyperlink" xfId="4498" builtinId="8" hidden="1"/>
    <cellStyle name="Hyperlink" xfId="4500" builtinId="8" hidden="1"/>
    <cellStyle name="Hyperlink" xfId="4475" builtinId="8" hidden="1"/>
    <cellStyle name="Hyperlink" xfId="4508" builtinId="8" hidden="1"/>
    <cellStyle name="Hyperlink" xfId="4510" builtinId="8" hidden="1"/>
    <cellStyle name="Hyperlink" xfId="4512" builtinId="8" hidden="1"/>
    <cellStyle name="Hyperlink" xfId="4514" builtinId="8" hidden="1"/>
    <cellStyle name="Hyperlink" xfId="4516" builtinId="8" hidden="1"/>
    <cellStyle name="Hyperlink" xfId="4518" builtinId="8" hidden="1"/>
    <cellStyle name="Hyperlink" xfId="4520" builtinId="8" hidden="1"/>
    <cellStyle name="Hyperlink" xfId="4522" builtinId="8" hidden="1"/>
    <cellStyle name="Hyperlink" xfId="4524" builtinId="8" hidden="1"/>
    <cellStyle name="Hyperlink" xfId="4526" builtinId="8" hidden="1"/>
    <cellStyle name="Hyperlink" xfId="4528" builtinId="8" hidden="1"/>
    <cellStyle name="Hyperlink" xfId="4530" builtinId="8" hidden="1"/>
    <cellStyle name="Hyperlink" xfId="4533" builtinId="8" hidden="1"/>
    <cellStyle name="Hyperlink" xfId="4535" builtinId="8" hidden="1"/>
    <cellStyle name="Hyperlink" xfId="4537" builtinId="8" hidden="1"/>
    <cellStyle name="Hyperlink" xfId="4124" builtinId="8" hidden="1"/>
    <cellStyle name="Hyperlink" xfId="4131" builtinId="8" hidden="1"/>
    <cellStyle name="Hyperlink" xfId="4281" builtinId="8" hidden="1"/>
    <cellStyle name="Hyperlink" xfId="3779" builtinId="8" hidden="1"/>
    <cellStyle name="Hyperlink" xfId="4539" builtinId="8" hidden="1"/>
    <cellStyle name="Hyperlink" xfId="4541" builtinId="8" hidden="1"/>
    <cellStyle name="Hyperlink" xfId="4543" builtinId="8" hidden="1"/>
    <cellStyle name="Hyperlink" xfId="4545" builtinId="8" hidden="1"/>
    <cellStyle name="Hyperlink" xfId="4547" builtinId="8" hidden="1"/>
    <cellStyle name="Hyperlink" xfId="4549" builtinId="8" hidden="1"/>
    <cellStyle name="Hyperlink" xfId="4551" builtinId="8" hidden="1"/>
    <cellStyle name="Hyperlink" xfId="4553" builtinId="8" hidden="1"/>
    <cellStyle name="Hyperlink" xfId="4555" builtinId="8" hidden="1"/>
    <cellStyle name="Hyperlink" xfId="4557" builtinId="8" hidden="1"/>
    <cellStyle name="Hyperlink" xfId="4559" builtinId="8" hidden="1"/>
    <cellStyle name="Hyperlink" xfId="4561" builtinId="8" hidden="1"/>
    <cellStyle name="Hyperlink" xfId="4563" builtinId="8" hidden="1"/>
    <cellStyle name="Hyperlink" xfId="4565" builtinId="8" hidden="1"/>
    <cellStyle name="Hyperlink" xfId="4572" builtinId="8" hidden="1"/>
    <cellStyle name="Hyperlink" xfId="4575" builtinId="8" hidden="1"/>
    <cellStyle name="Hyperlink" xfId="4577" builtinId="8" hidden="1"/>
    <cellStyle name="Hyperlink" xfId="4579" builtinId="8" hidden="1"/>
    <cellStyle name="Hyperlink" xfId="4581" builtinId="8" hidden="1"/>
    <cellStyle name="Hyperlink" xfId="4583" builtinId="8" hidden="1"/>
    <cellStyle name="Hyperlink" xfId="4585" builtinId="8" hidden="1"/>
    <cellStyle name="Hyperlink" xfId="4587" builtinId="8" hidden="1"/>
    <cellStyle name="Hyperlink" xfId="4589" builtinId="8" hidden="1"/>
    <cellStyle name="Hyperlink" xfId="4591" builtinId="8" hidden="1"/>
    <cellStyle name="Hyperlink" xfId="4593" builtinId="8" hidden="1"/>
    <cellStyle name="Hyperlink" xfId="4595" builtinId="8" hidden="1"/>
    <cellStyle name="Hyperlink" xfId="4597" builtinId="8" hidden="1"/>
    <cellStyle name="Hyperlink" xfId="4599" builtinId="8" hidden="1"/>
    <cellStyle name="Hyperlink" xfId="4601" builtinId="8" hidden="1"/>
    <cellStyle name="Hyperlink" xfId="4603" builtinId="8" hidden="1"/>
    <cellStyle name="Hyperlink" xfId="4605" builtinId="8" hidden="1"/>
    <cellStyle name="Hyperlink" xfId="4607" builtinId="8" hidden="1"/>
    <cellStyle name="Hyperlink" xfId="4621" builtinId="8" hidden="1"/>
    <cellStyle name="Hyperlink" xfId="4619" builtinId="8" hidden="1"/>
    <cellStyle name="Hyperlink" xfId="4617" builtinId="8" hidden="1"/>
    <cellStyle name="Hyperlink" xfId="4574" builtinId="8" hidden="1"/>
    <cellStyle name="Hyperlink" xfId="4614" builtinId="8" hidden="1"/>
    <cellStyle name="Hyperlink" xfId="4613" builtinId="8" hidden="1"/>
    <cellStyle name="Hyperlink" xfId="4611" builtinId="8" hidden="1"/>
    <cellStyle name="Hyperlink" xfId="4623" builtinId="8" hidden="1"/>
    <cellStyle name="Hyperlink" xfId="4625" builtinId="8" hidden="1"/>
    <cellStyle name="Hyperlink" xfId="4627" builtinId="8" hidden="1"/>
    <cellStyle name="Hyperlink" xfId="4629" builtinId="8" hidden="1"/>
    <cellStyle name="Hyperlink" xfId="4631" builtinId="8" hidden="1"/>
    <cellStyle name="Hyperlink" xfId="4633" builtinId="8" hidden="1"/>
    <cellStyle name="Hyperlink" xfId="4635" builtinId="8" hidden="1"/>
    <cellStyle name="Hyperlink" xfId="4637" builtinId="8" hidden="1"/>
    <cellStyle name="Hyperlink" xfId="4639" builtinId="8" hidden="1"/>
    <cellStyle name="Hyperlink" xfId="4641" builtinId="8" hidden="1"/>
    <cellStyle name="Hyperlink" xfId="4643" builtinId="8" hidden="1"/>
    <cellStyle name="Hyperlink" xfId="4653" builtinId="8" hidden="1"/>
    <cellStyle name="Hyperlink" xfId="4651" builtinId="8" hidden="1"/>
    <cellStyle name="Hyperlink" xfId="4650" builtinId="8" hidden="1"/>
    <cellStyle name="Hyperlink" xfId="4645" builtinId="8" hidden="1"/>
    <cellStyle name="Hyperlink" xfId="4647" builtinId="8" hidden="1"/>
    <cellStyle name="Hyperlink" xfId="4622" builtinId="8" hidden="1"/>
    <cellStyle name="Hyperlink" xfId="4655" builtinId="8" hidden="1"/>
    <cellStyle name="Hyperlink" xfId="4657" builtinId="8" hidden="1"/>
    <cellStyle name="Hyperlink" xfId="4659" builtinId="8" hidden="1"/>
    <cellStyle name="Hyperlink" xfId="4661" builtinId="8" hidden="1"/>
    <cellStyle name="Hyperlink" xfId="4663" builtinId="8" hidden="1"/>
    <cellStyle name="Hyperlink" xfId="4665" builtinId="8" hidden="1"/>
    <cellStyle name="Hyperlink" xfId="4667" builtinId="8" hidden="1"/>
    <cellStyle name="Hyperlink" xfId="4669" builtinId="8" hidden="1"/>
    <cellStyle name="Hyperlink" xfId="4671" builtinId="8" hidden="1"/>
    <cellStyle name="Hyperlink" xfId="4673" builtinId="8" hidden="1"/>
    <cellStyle name="Hyperlink" xfId="4675" builtinId="8" hidden="1"/>
    <cellStyle name="Hyperlink" xfId="4677" builtinId="8" hidden="1"/>
    <cellStyle name="Hyperlink" xfId="4680" builtinId="8" hidden="1"/>
    <cellStyle name="Hyperlink" xfId="4682" builtinId="8" hidden="1"/>
    <cellStyle name="Hyperlink" xfId="4684" builtinId="8" hidden="1"/>
    <cellStyle name="Hyperlink" xfId="4571" builtinId="8" hidden="1"/>
    <cellStyle name="Hyperlink" xfId="4279" builtinId="8" hidden="1"/>
    <cellStyle name="Hyperlink" xfId="4567" builtinId="8" hidden="1"/>
    <cellStyle name="Hyperlink" xfId="4569" builtinId="8" hidden="1"/>
    <cellStyle name="Hyperlink" xfId="4568" builtinId="8" hidden="1"/>
    <cellStyle name="Hyperlink" xfId="4679" builtinId="8" hidden="1"/>
    <cellStyle name="Hyperlink" xfId="4687" builtinId="8" hidden="1"/>
    <cellStyle name="Hyperlink" xfId="4689" builtinId="8" hidden="1"/>
    <cellStyle name="Hyperlink" xfId="4691" builtinId="8" hidden="1"/>
    <cellStyle name="Hyperlink" xfId="4693" builtinId="8" hidden="1"/>
    <cellStyle name="Hyperlink" xfId="4695" builtinId="8" hidden="1"/>
    <cellStyle name="Hyperlink" xfId="4697" builtinId="8" hidden="1"/>
    <cellStyle name="Hyperlink" xfId="4699" builtinId="8" hidden="1"/>
    <cellStyle name="Hyperlink" xfId="4701" builtinId="8" hidden="1"/>
    <cellStyle name="Hyperlink" xfId="4703" builtinId="8" hidden="1"/>
    <cellStyle name="Hyperlink" xfId="4705" builtinId="8" hidden="1"/>
    <cellStyle name="Hyperlink" xfId="4707" builtinId="8" hidden="1"/>
    <cellStyle name="Hyperlink" xfId="4709" builtinId="8" hidden="1"/>
    <cellStyle name="Hyperlink" xfId="4712" builtinId="8" hidden="1"/>
    <cellStyle name="Hyperlink" xfId="4715" builtinId="8" hidden="1"/>
    <cellStyle name="Hyperlink" xfId="4717" builtinId="8" hidden="1"/>
    <cellStyle name="Hyperlink" xfId="4719" builtinId="8" hidden="1"/>
    <cellStyle name="Hyperlink" xfId="4721" builtinId="8" hidden="1"/>
    <cellStyle name="Hyperlink" xfId="4723" builtinId="8" hidden="1"/>
    <cellStyle name="Hyperlink" xfId="4725" builtinId="8" hidden="1"/>
    <cellStyle name="Hyperlink" xfId="4727" builtinId="8" hidden="1"/>
    <cellStyle name="Hyperlink" xfId="4729" builtinId="8" hidden="1"/>
    <cellStyle name="Hyperlink" xfId="4731" builtinId="8" hidden="1"/>
    <cellStyle name="Hyperlink" xfId="4733" builtinId="8" hidden="1"/>
    <cellStyle name="Hyperlink" xfId="4735" builtinId="8" hidden="1"/>
    <cellStyle name="Hyperlink" xfId="4737" builtinId="8" hidden="1"/>
    <cellStyle name="Hyperlink" xfId="4739" builtinId="8" hidden="1"/>
    <cellStyle name="Hyperlink" xfId="4741" builtinId="8" hidden="1"/>
    <cellStyle name="Hyperlink" xfId="4743" builtinId="8" hidden="1"/>
    <cellStyle name="Hyperlink" xfId="4745" builtinId="8" hidden="1"/>
    <cellStyle name="Hyperlink" xfId="4747" builtinId="8" hidden="1"/>
    <cellStyle name="Hyperlink" xfId="4761" builtinId="8" hidden="1"/>
    <cellStyle name="Hyperlink" xfId="4759" builtinId="8" hidden="1"/>
    <cellStyle name="Hyperlink" xfId="4757" builtinId="8" hidden="1"/>
    <cellStyle name="Hyperlink" xfId="4714" builtinId="8" hidden="1"/>
    <cellStyle name="Hyperlink" xfId="4754" builtinId="8" hidden="1"/>
    <cellStyle name="Hyperlink" xfId="4753" builtinId="8" hidden="1"/>
    <cellStyle name="Hyperlink" xfId="4751" builtinId="8" hidden="1"/>
    <cellStyle name="Hyperlink" xfId="4763" builtinId="8" hidden="1"/>
    <cellStyle name="Hyperlink" xfId="4765" builtinId="8" hidden="1"/>
    <cellStyle name="Hyperlink" xfId="4767" builtinId="8" hidden="1"/>
    <cellStyle name="Hyperlink" xfId="4769" builtinId="8" hidden="1"/>
    <cellStyle name="Hyperlink" xfId="4771" builtinId="8" hidden="1"/>
    <cellStyle name="Hyperlink" xfId="4773" builtinId="8" hidden="1"/>
    <cellStyle name="Hyperlink" xfId="4775" builtinId="8" hidden="1"/>
    <cellStyle name="Hyperlink" xfId="4777" builtinId="8" hidden="1"/>
    <cellStyle name="Hyperlink" xfId="4779" builtinId="8" hidden="1"/>
    <cellStyle name="Hyperlink" xfId="4781" builtinId="8" hidden="1"/>
    <cellStyle name="Hyperlink" xfId="4783" builtinId="8" hidden="1"/>
    <cellStyle name="Hyperlink" xfId="4793" builtinId="8" hidden="1"/>
    <cellStyle name="Hyperlink" xfId="4791" builtinId="8" hidden="1"/>
    <cellStyle name="Hyperlink" xfId="4790" builtinId="8" hidden="1"/>
    <cellStyle name="Hyperlink" xfId="4785" builtinId="8" hidden="1"/>
    <cellStyle name="Hyperlink" xfId="4787" builtinId="8" hidden="1"/>
    <cellStyle name="Hyperlink" xfId="4762" builtinId="8" hidden="1"/>
    <cellStyle name="Hyperlink" xfId="4795" builtinId="8" hidden="1"/>
    <cellStyle name="Hyperlink" xfId="4797" builtinId="8" hidden="1"/>
    <cellStyle name="Hyperlink" xfId="4799" builtinId="8" hidden="1"/>
    <cellStyle name="Hyperlink" xfId="4801" builtinId="8" hidden="1"/>
    <cellStyle name="Hyperlink" xfId="4803" builtinId="8" hidden="1"/>
    <cellStyle name="Hyperlink" xfId="4805" builtinId="8" hidden="1"/>
    <cellStyle name="Hyperlink" xfId="4807" builtinId="8" hidden="1"/>
    <cellStyle name="Hyperlink" xfId="4809" builtinId="8" hidden="1"/>
    <cellStyle name="Hyperlink" xfId="4811" builtinId="8" hidden="1"/>
    <cellStyle name="Hyperlink" xfId="4813" builtinId="8" hidden="1"/>
    <cellStyle name="Hyperlink" xfId="4815" builtinId="8" hidden="1"/>
    <cellStyle name="Hyperlink" xfId="4817" builtinId="8" hidden="1"/>
    <cellStyle name="Hyperlink" xfId="4819" builtinId="8" hidden="1"/>
    <cellStyle name="Hyperlink" xfId="4821" builtinId="8" hidden="1"/>
    <cellStyle name="Hyperlink" xfId="4823" builtinId="8" hidden="1"/>
    <cellStyle name="Hyperlink" xfId="4826" builtinId="8" hidden="1"/>
    <cellStyle name="Hyperlink" xfId="4828" builtinId="8" hidden="1"/>
    <cellStyle name="Hyperlink" xfId="4830" builtinId="8" hidden="1"/>
    <cellStyle name="Hyperlink" xfId="4832" builtinId="8" hidden="1"/>
    <cellStyle name="Hyperlink" xfId="4834" builtinId="8" hidden="1"/>
    <cellStyle name="Hyperlink" xfId="4836" builtinId="8" hidden="1"/>
    <cellStyle name="Hyperlink" xfId="4838" builtinId="8" hidden="1"/>
    <cellStyle name="Hyperlink" xfId="4840" builtinId="8" hidden="1"/>
    <cellStyle name="Hyperlink" xfId="4842" builtinId="8" hidden="1"/>
    <cellStyle name="Hyperlink" xfId="4844" builtinId="8" hidden="1"/>
    <cellStyle name="Hyperlink" xfId="4846" builtinId="8" hidden="1"/>
    <cellStyle name="Hyperlink" xfId="4848" builtinId="8" hidden="1"/>
    <cellStyle name="Hyperlink" xfId="4850" builtinId="8" hidden="1"/>
    <cellStyle name="Hyperlink" xfId="4852" builtinId="8" hidden="1"/>
    <cellStyle name="Hyperlink" xfId="4854" builtinId="8" hidden="1"/>
    <cellStyle name="Hyperlink" xfId="4856" builtinId="8" hidden="1"/>
    <cellStyle name="Hyperlink" xfId="4858" builtinId="8" hidden="1"/>
    <cellStyle name="Hyperlink" xfId="4860" builtinId="8" hidden="1"/>
    <cellStyle name="Hyperlink" xfId="4864" builtinId="8" hidden="1"/>
    <cellStyle name="Hyperlink" xfId="4867" builtinId="8" hidden="1"/>
    <cellStyle name="Hyperlink" xfId="4869" builtinId="8" hidden="1"/>
    <cellStyle name="Hyperlink" xfId="4871" builtinId="8" hidden="1"/>
    <cellStyle name="Hyperlink" xfId="4873" builtinId="8" hidden="1"/>
    <cellStyle name="Hyperlink" xfId="4875" builtinId="8" hidden="1"/>
    <cellStyle name="Hyperlink" xfId="4877" builtinId="8" hidden="1"/>
    <cellStyle name="Hyperlink" xfId="4879" builtinId="8" hidden="1"/>
    <cellStyle name="Hyperlink" xfId="4881" builtinId="8" hidden="1"/>
    <cellStyle name="Hyperlink" xfId="4883" builtinId="8" hidden="1"/>
    <cellStyle name="Hyperlink" xfId="4885" builtinId="8" hidden="1"/>
    <cellStyle name="Hyperlink" xfId="4887" builtinId="8" hidden="1"/>
    <cellStyle name="Hyperlink" xfId="4889" builtinId="8" hidden="1"/>
    <cellStyle name="Hyperlink" xfId="4891" builtinId="8" hidden="1"/>
    <cellStyle name="Hyperlink" xfId="4893" builtinId="8" hidden="1"/>
    <cellStyle name="Hyperlink" xfId="4895" builtinId="8" hidden="1"/>
    <cellStyle name="Hyperlink" xfId="4897" builtinId="8" hidden="1"/>
    <cellStyle name="Hyperlink" xfId="4899" builtinId="8" hidden="1"/>
    <cellStyle name="Hyperlink" xfId="4913" builtinId="8" hidden="1"/>
    <cellStyle name="Hyperlink" xfId="4911" builtinId="8" hidden="1"/>
    <cellStyle name="Hyperlink" xfId="4909" builtinId="8" hidden="1"/>
    <cellStyle name="Hyperlink" xfId="4866" builtinId="8" hidden="1"/>
    <cellStyle name="Hyperlink" xfId="4906" builtinId="8" hidden="1"/>
    <cellStyle name="Hyperlink" xfId="4905" builtinId="8" hidden="1"/>
    <cellStyle name="Hyperlink" xfId="4903" builtinId="8" hidden="1"/>
    <cellStyle name="Hyperlink" xfId="4915" builtinId="8" hidden="1"/>
    <cellStyle name="Hyperlink" xfId="4917" builtinId="8" hidden="1"/>
    <cellStyle name="Hyperlink" xfId="4919" builtinId="8" hidden="1"/>
    <cellStyle name="Hyperlink" xfId="4921" builtinId="8" hidden="1"/>
    <cellStyle name="Hyperlink" xfId="4923" builtinId="8" hidden="1"/>
    <cellStyle name="Hyperlink" xfId="4925" builtinId="8" hidden="1"/>
    <cellStyle name="Hyperlink" xfId="4927" builtinId="8" hidden="1"/>
    <cellStyle name="Hyperlink" xfId="4929" builtinId="8" hidden="1"/>
    <cellStyle name="Hyperlink" xfId="4931" builtinId="8" hidden="1"/>
    <cellStyle name="Hyperlink" xfId="4933" builtinId="8" hidden="1"/>
    <cellStyle name="Hyperlink" xfId="4935" builtinId="8" hidden="1"/>
    <cellStyle name="Hyperlink" xfId="4945" builtinId="8" hidden="1"/>
    <cellStyle name="Hyperlink" xfId="4943" builtinId="8" hidden="1"/>
    <cellStyle name="Hyperlink" xfId="4942" builtinId="8" hidden="1"/>
    <cellStyle name="Hyperlink" xfId="4937" builtinId="8" hidden="1"/>
    <cellStyle name="Hyperlink" xfId="4939" builtinId="8" hidden="1"/>
    <cellStyle name="Hyperlink" xfId="4914" builtinId="8" hidden="1"/>
    <cellStyle name="Hyperlink" xfId="4947" builtinId="8" hidden="1"/>
    <cellStyle name="Hyperlink" xfId="4949" builtinId="8" hidden="1"/>
    <cellStyle name="Hyperlink" xfId="4951" builtinId="8" hidden="1"/>
    <cellStyle name="Hyperlink" xfId="4953" builtinId="8" hidden="1"/>
    <cellStyle name="Hyperlink" xfId="4955" builtinId="8" hidden="1"/>
    <cellStyle name="Hyperlink" xfId="4957" builtinId="8" hidden="1"/>
    <cellStyle name="Hyperlink" xfId="4959" builtinId="8" hidden="1"/>
    <cellStyle name="Hyperlink" xfId="4961" builtinId="8" hidden="1"/>
    <cellStyle name="Hyperlink" xfId="4963" builtinId="8" hidden="1"/>
    <cellStyle name="Hyperlink" xfId="4965" builtinId="8" hidden="1"/>
    <cellStyle name="Hyperlink" xfId="4967" builtinId="8" hidden="1"/>
    <cellStyle name="Hyperlink" xfId="4969" builtinId="8" hidden="1"/>
    <cellStyle name="Hyperlink" xfId="4981" builtinId="8" hidden="1"/>
    <cellStyle name="Hyperlink" xfId="4983" builtinId="8" hidden="1"/>
    <cellStyle name="Hyperlink" xfId="4985" builtinId="8" hidden="1"/>
    <cellStyle name="Hyperlink" xfId="4987" builtinId="8" hidden="1"/>
    <cellStyle name="Hyperlink" xfId="4989" builtinId="8" hidden="1"/>
    <cellStyle name="Hyperlink" xfId="4991" builtinId="8" hidden="1"/>
    <cellStyle name="Hyperlink" xfId="4993" builtinId="8" hidden="1"/>
    <cellStyle name="Hyperlink" xfId="4995" builtinId="8" hidden="1"/>
    <cellStyle name="Hyperlink" xfId="4997" builtinId="8" hidden="1"/>
    <cellStyle name="Hyperlink" xfId="4999" builtinId="8" hidden="1"/>
    <cellStyle name="Hyperlink" xfId="5001" builtinId="8" hidden="1"/>
    <cellStyle name="Hyperlink" xfId="5003" builtinId="8" hidden="1"/>
    <cellStyle name="Hyperlink" xfId="5005" builtinId="8" hidden="1"/>
    <cellStyle name="Hyperlink" xfId="5007" builtinId="8" hidden="1"/>
    <cellStyle name="Hyperlink" xfId="5009" builtinId="8" hidden="1"/>
    <cellStyle name="Hyperlink" xfId="5011" builtinId="8" hidden="1"/>
    <cellStyle name="Hyperlink" xfId="5013" builtinId="8" hidden="1"/>
    <cellStyle name="Hyperlink" xfId="5015" builtinId="8" hidden="1"/>
    <cellStyle name="Hyperlink" xfId="5023" builtinId="8" hidden="1"/>
    <cellStyle name="Hyperlink" xfId="5029" builtinId="8" hidden="1"/>
    <cellStyle name="Hyperlink" xfId="5031" builtinId="8" hidden="1"/>
    <cellStyle name="Hyperlink" xfId="5033" builtinId="8" hidden="1"/>
    <cellStyle name="Hyperlink" xfId="5035" builtinId="8" hidden="1"/>
    <cellStyle name="Hyperlink" xfId="5037" builtinId="8" hidden="1"/>
    <cellStyle name="Hyperlink" xfId="5039" builtinId="8" hidden="1"/>
    <cellStyle name="Hyperlink" xfId="5041" builtinId="8" hidden="1"/>
    <cellStyle name="Hyperlink" xfId="5043" builtinId="8" hidden="1"/>
    <cellStyle name="Hyperlink" xfId="5045" builtinId="8" hidden="1"/>
    <cellStyle name="Hyperlink" xfId="5047" builtinId="8" hidden="1"/>
    <cellStyle name="Hyperlink" xfId="5049" builtinId="8" hidden="1"/>
    <cellStyle name="Hyperlink" xfId="5051" builtinId="8" hidden="1"/>
    <cellStyle name="Hyperlink" xfId="5053" builtinId="8" hidden="1"/>
    <cellStyle name="Hyperlink" xfId="5055" builtinId="8" hidden="1"/>
    <cellStyle name="Hyperlink" xfId="5057" builtinId="8" hidden="1"/>
    <cellStyle name="Hyperlink" xfId="5059" builtinId="8" hidden="1"/>
    <cellStyle name="Hyperlink" xfId="5061" builtinId="8" hidden="1"/>
    <cellStyle name="Hyperlink" xfId="5075" builtinId="8" hidden="1"/>
    <cellStyle name="Hyperlink" xfId="5073" builtinId="8" hidden="1"/>
    <cellStyle name="Hyperlink" xfId="5071" builtinId="8" hidden="1"/>
    <cellStyle name="Hyperlink" xfId="5028" builtinId="8" hidden="1"/>
    <cellStyle name="Hyperlink" xfId="5068" builtinId="8" hidden="1"/>
    <cellStyle name="Hyperlink" xfId="5067" builtinId="8" hidden="1"/>
    <cellStyle name="Hyperlink" xfId="5065" builtinId="8" hidden="1"/>
    <cellStyle name="Hyperlink" xfId="5077" builtinId="8" hidden="1"/>
    <cellStyle name="Hyperlink" xfId="5079" builtinId="8" hidden="1"/>
    <cellStyle name="Hyperlink" xfId="5081" builtinId="8" hidden="1"/>
    <cellStyle name="Hyperlink" xfId="5083" builtinId="8" hidden="1"/>
    <cellStyle name="Hyperlink" xfId="5085" builtinId="8" hidden="1"/>
    <cellStyle name="Hyperlink" xfId="5087" builtinId="8" hidden="1"/>
    <cellStyle name="Hyperlink" xfId="5089" builtinId="8" hidden="1"/>
    <cellStyle name="Hyperlink" xfId="5091" builtinId="8" hidden="1"/>
    <cellStyle name="Hyperlink" xfId="5093" builtinId="8" hidden="1"/>
    <cellStyle name="Hyperlink" xfId="5095" builtinId="8" hidden="1"/>
    <cellStyle name="Hyperlink" xfId="5097" builtinId="8" hidden="1"/>
    <cellStyle name="Hyperlink" xfId="5107" builtinId="8" hidden="1"/>
    <cellStyle name="Hyperlink" xfId="5105" builtinId="8" hidden="1"/>
    <cellStyle name="Hyperlink" xfId="5104" builtinId="8" hidden="1"/>
    <cellStyle name="Hyperlink" xfId="5099" builtinId="8" hidden="1"/>
    <cellStyle name="Hyperlink" xfId="5101" builtinId="8" hidden="1"/>
    <cellStyle name="Hyperlink" xfId="5076" builtinId="8" hidden="1"/>
    <cellStyle name="Hyperlink" xfId="5109" builtinId="8" hidden="1"/>
    <cellStyle name="Hyperlink" xfId="5111" builtinId="8" hidden="1"/>
    <cellStyle name="Hyperlink" xfId="5113" builtinId="8" hidden="1"/>
    <cellStyle name="Hyperlink" xfId="5115" builtinId="8" hidden="1"/>
    <cellStyle name="Hyperlink" xfId="5117" builtinId="8" hidden="1"/>
    <cellStyle name="Hyperlink" xfId="5119" builtinId="8" hidden="1"/>
    <cellStyle name="Hyperlink" xfId="5121" builtinId="8" hidden="1"/>
    <cellStyle name="Hyperlink" xfId="5123" builtinId="8" hidden="1"/>
    <cellStyle name="Hyperlink" xfId="5125" builtinId="8" hidden="1"/>
    <cellStyle name="Hyperlink" xfId="5127" builtinId="8" hidden="1"/>
    <cellStyle name="Hyperlink" xfId="5129" builtinId="8" hidden="1"/>
    <cellStyle name="Hyperlink" xfId="5131" builtinId="8" hidden="1"/>
    <cellStyle name="Hyperlink" xfId="5134" builtinId="8" hidden="1"/>
    <cellStyle name="Hyperlink" xfId="5136" builtinId="8" hidden="1"/>
    <cellStyle name="Hyperlink" xfId="5138" builtinId="8" hidden="1"/>
    <cellStyle name="Hyperlink" xfId="4972" builtinId="8" hidden="1"/>
    <cellStyle name="Hyperlink" xfId="4971" builtinId="8" hidden="1"/>
    <cellStyle name="Hyperlink" xfId="5140" builtinId="8" hidden="1"/>
    <cellStyle name="Hyperlink" xfId="5142" builtinId="8" hidden="1"/>
    <cellStyle name="Hyperlink" xfId="5144" builtinId="8" hidden="1"/>
    <cellStyle name="Hyperlink" xfId="5146" builtinId="8" hidden="1"/>
    <cellStyle name="Hyperlink" xfId="5148" builtinId="8" hidden="1"/>
    <cellStyle name="Hyperlink" xfId="5150" builtinId="8" hidden="1"/>
    <cellStyle name="Hyperlink" xfId="5152" builtinId="8" hidden="1"/>
    <cellStyle name="Hyperlink" xfId="5154" builtinId="8" hidden="1"/>
    <cellStyle name="Hyperlink" xfId="5156" builtinId="8" hidden="1"/>
    <cellStyle name="Hyperlink" xfId="5158" builtinId="8" hidden="1"/>
    <cellStyle name="Hyperlink" xfId="5160" builtinId="8" hidden="1"/>
    <cellStyle name="Hyperlink" xfId="5162" builtinId="8" hidden="1"/>
    <cellStyle name="Hyperlink" xfId="5164" builtinId="8" hidden="1"/>
    <cellStyle name="Hyperlink" xfId="5166" builtinId="8" hidden="1"/>
    <cellStyle name="Hyperlink" xfId="5168" builtinId="8" hidden="1"/>
    <cellStyle name="Hyperlink" xfId="5170" builtinId="8" hidden="1"/>
    <cellStyle name="Hyperlink" xfId="5178" builtinId="8" hidden="1"/>
    <cellStyle name="Hyperlink" xfId="5184" builtinId="8" hidden="1"/>
    <cellStyle name="Hyperlink" xfId="5186" builtinId="8" hidden="1"/>
    <cellStyle name="Hyperlink" xfId="5188" builtinId="8" hidden="1"/>
    <cellStyle name="Hyperlink" xfId="5190" builtinId="8" hidden="1"/>
    <cellStyle name="Hyperlink" xfId="5192" builtinId="8" hidden="1"/>
    <cellStyle name="Hyperlink" xfId="5194" builtinId="8" hidden="1"/>
    <cellStyle name="Hyperlink" xfId="5196" builtinId="8" hidden="1"/>
    <cellStyle name="Hyperlink" xfId="5198" builtinId="8" hidden="1"/>
    <cellStyle name="Hyperlink" xfId="5200" builtinId="8" hidden="1"/>
    <cellStyle name="Hyperlink" xfId="5202" builtinId="8" hidden="1"/>
    <cellStyle name="Hyperlink" xfId="5204" builtinId="8" hidden="1"/>
    <cellStyle name="Hyperlink" xfId="5206" builtinId="8" hidden="1"/>
    <cellStyle name="Hyperlink" xfId="5208" builtinId="8" hidden="1"/>
    <cellStyle name="Hyperlink" xfId="5210" builtinId="8" hidden="1"/>
    <cellStyle name="Hyperlink" xfId="5212" builtinId="8" hidden="1"/>
    <cellStyle name="Hyperlink" xfId="5214" builtinId="8" hidden="1"/>
    <cellStyle name="Hyperlink" xfId="5216" builtinId="8" hidden="1"/>
    <cellStyle name="Hyperlink" xfId="5230" builtinId="8" hidden="1"/>
    <cellStyle name="Hyperlink" xfId="5228" builtinId="8" hidden="1"/>
    <cellStyle name="Hyperlink" xfId="5226" builtinId="8" hidden="1"/>
    <cellStyle name="Hyperlink" xfId="5183" builtinId="8" hidden="1"/>
    <cellStyle name="Hyperlink" xfId="5223" builtinId="8" hidden="1"/>
    <cellStyle name="Hyperlink" xfId="5222" builtinId="8" hidden="1"/>
    <cellStyle name="Hyperlink" xfId="5220" builtinId="8" hidden="1"/>
    <cellStyle name="Hyperlink" xfId="5232" builtinId="8" hidden="1"/>
    <cellStyle name="Hyperlink" xfId="5234" builtinId="8" hidden="1"/>
    <cellStyle name="Hyperlink" xfId="5236" builtinId="8" hidden="1"/>
    <cellStyle name="Hyperlink" xfId="5238" builtinId="8" hidden="1"/>
    <cellStyle name="Hyperlink" xfId="5240" builtinId="8" hidden="1"/>
    <cellStyle name="Hyperlink" xfId="5242" builtinId="8" hidden="1"/>
    <cellStyle name="Hyperlink" xfId="5244" builtinId="8" hidden="1"/>
    <cellStyle name="Hyperlink" xfId="5246" builtinId="8" hidden="1"/>
    <cellStyle name="Hyperlink" xfId="5248" builtinId="8" hidden="1"/>
    <cellStyle name="Hyperlink" xfId="5250" builtinId="8" hidden="1"/>
    <cellStyle name="Hyperlink" xfId="5252" builtinId="8" hidden="1"/>
    <cellStyle name="Hyperlink" xfId="5262" builtinId="8" hidden="1"/>
    <cellStyle name="Hyperlink" xfId="5260" builtinId="8" hidden="1"/>
    <cellStyle name="Hyperlink" xfId="5259" builtinId="8" hidden="1"/>
    <cellStyle name="Hyperlink" xfId="5254" builtinId="8" hidden="1"/>
    <cellStyle name="Hyperlink" xfId="5256" builtinId="8" hidden="1"/>
    <cellStyle name="Hyperlink" xfId="5231" builtinId="8" hidden="1"/>
    <cellStyle name="Hyperlink" xfId="5264" builtinId="8" hidden="1"/>
    <cellStyle name="Hyperlink" xfId="5266" builtinId="8" hidden="1"/>
    <cellStyle name="Hyperlink" xfId="5268" builtinId="8" hidden="1"/>
    <cellStyle name="Hyperlink" xfId="5270" builtinId="8" hidden="1"/>
    <cellStyle name="Hyperlink" xfId="5272" builtinId="8" hidden="1"/>
    <cellStyle name="Hyperlink" xfId="5274" builtinId="8" hidden="1"/>
    <cellStyle name="Hyperlink" xfId="5276" builtinId="8" hidden="1"/>
    <cellStyle name="Hyperlink" xfId="5278" builtinId="8" hidden="1"/>
    <cellStyle name="Hyperlink" xfId="5280" builtinId="8" hidden="1"/>
    <cellStyle name="Hyperlink" xfId="5282" builtinId="8" hidden="1"/>
    <cellStyle name="Hyperlink" xfId="5284" builtinId="8" hidden="1"/>
    <cellStyle name="Hyperlink" xfId="5286" builtinId="8" hidden="1"/>
    <cellStyle name="Hyperlink" xfId="5289" builtinId="8" hidden="1"/>
    <cellStyle name="Hyperlink" xfId="5291" builtinId="8" hidden="1"/>
    <cellStyle name="Hyperlink" xfId="5293" builtinId="8" hidden="1"/>
    <cellStyle name="Hyperlink" xfId="5177" builtinId="8" hidden="1"/>
    <cellStyle name="Hyperlink" xfId="4978" builtinId="8" hidden="1"/>
    <cellStyle name="Hyperlink" xfId="5173" builtinId="8" hidden="1"/>
    <cellStyle name="Hyperlink" xfId="5175" builtinId="8" hidden="1"/>
    <cellStyle name="Hyperlink" xfId="5174" builtinId="8" hidden="1"/>
    <cellStyle name="Hyperlink" xfId="5288" builtinId="8" hidden="1"/>
    <cellStyle name="Hyperlink" xfId="5296" builtinId="8" hidden="1"/>
    <cellStyle name="Hyperlink" xfId="5298" builtinId="8" hidden="1"/>
    <cellStyle name="Hyperlink" xfId="5300" builtinId="8" hidden="1"/>
    <cellStyle name="Hyperlink" xfId="5302" builtinId="8" hidden="1"/>
    <cellStyle name="Hyperlink" xfId="5304" builtinId="8" hidden="1"/>
    <cellStyle name="Hyperlink" xfId="5306" builtinId="8" hidden="1"/>
    <cellStyle name="Hyperlink" xfId="5308" builtinId="8" hidden="1"/>
    <cellStyle name="Hyperlink" xfId="5310" builtinId="8" hidden="1"/>
    <cellStyle name="Hyperlink" xfId="5312" builtinId="8" hidden="1"/>
    <cellStyle name="Hyperlink" xfId="5314" builtinId="8" hidden="1"/>
    <cellStyle name="Hyperlink" xfId="5316" builtinId="8" hidden="1"/>
    <cellStyle name="Hyperlink" xfId="5318" builtinId="8" hidden="1"/>
    <cellStyle name="Hyperlink" xfId="5326" builtinId="8" hidden="1"/>
    <cellStyle name="Hyperlink" xfId="5333" builtinId="8" hidden="1"/>
    <cellStyle name="Hyperlink" xfId="5335" builtinId="8" hidden="1"/>
    <cellStyle name="Hyperlink" xfId="5337" builtinId="8" hidden="1"/>
    <cellStyle name="Hyperlink" xfId="5339" builtinId="8" hidden="1"/>
    <cellStyle name="Hyperlink" xfId="5341" builtinId="8" hidden="1"/>
    <cellStyle name="Hyperlink" xfId="5343" builtinId="8" hidden="1"/>
    <cellStyle name="Hyperlink" xfId="5345" builtinId="8" hidden="1"/>
    <cellStyle name="Hyperlink" xfId="5347" builtinId="8" hidden="1"/>
    <cellStyle name="Hyperlink" xfId="5349" builtinId="8" hidden="1"/>
    <cellStyle name="Hyperlink" xfId="5351" builtinId="8" hidden="1"/>
    <cellStyle name="Hyperlink" xfId="5353" builtinId="8" hidden="1"/>
    <cellStyle name="Hyperlink" xfId="5355" builtinId="8" hidden="1"/>
    <cellStyle name="Hyperlink" xfId="5357" builtinId="8" hidden="1"/>
    <cellStyle name="Hyperlink" xfId="5359" builtinId="8" hidden="1"/>
    <cellStyle name="Hyperlink" xfId="5361" builtinId="8" hidden="1"/>
    <cellStyle name="Hyperlink" xfId="5363" builtinId="8" hidden="1"/>
    <cellStyle name="Hyperlink" xfId="5365" builtinId="8" hidden="1"/>
    <cellStyle name="Hyperlink" xfId="5379" builtinId="8" hidden="1"/>
    <cellStyle name="Hyperlink" xfId="5377" builtinId="8" hidden="1"/>
    <cellStyle name="Hyperlink" xfId="5375" builtinId="8" hidden="1"/>
    <cellStyle name="Hyperlink" xfId="5332" builtinId="8" hidden="1"/>
    <cellStyle name="Hyperlink" xfId="5372" builtinId="8" hidden="1"/>
    <cellStyle name="Hyperlink" xfId="5371" builtinId="8" hidden="1"/>
    <cellStyle name="Hyperlink" xfId="5369" builtinId="8" hidden="1"/>
    <cellStyle name="Hyperlink" xfId="5381" builtinId="8" hidden="1"/>
    <cellStyle name="Hyperlink" xfId="5383" builtinId="8" hidden="1"/>
    <cellStyle name="Hyperlink" xfId="5385" builtinId="8" hidden="1"/>
    <cellStyle name="Hyperlink" xfId="5387" builtinId="8" hidden="1"/>
    <cellStyle name="Hyperlink" xfId="5389" builtinId="8" hidden="1"/>
    <cellStyle name="Hyperlink" xfId="5391" builtinId="8" hidden="1"/>
    <cellStyle name="Hyperlink" xfId="5393" builtinId="8" hidden="1"/>
    <cellStyle name="Hyperlink" xfId="5395" builtinId="8" hidden="1"/>
    <cellStyle name="Hyperlink" xfId="5397" builtinId="8" hidden="1"/>
    <cellStyle name="Hyperlink" xfId="5399" builtinId="8" hidden="1"/>
    <cellStyle name="Hyperlink" xfId="5401" builtinId="8" hidden="1"/>
    <cellStyle name="Hyperlink" xfId="5411" builtinId="8" hidden="1"/>
    <cellStyle name="Hyperlink" xfId="5409" builtinId="8" hidden="1"/>
    <cellStyle name="Hyperlink" xfId="5408" builtinId="8" hidden="1"/>
    <cellStyle name="Hyperlink" xfId="5403" builtinId="8" hidden="1"/>
    <cellStyle name="Hyperlink" xfId="5405" builtinId="8" hidden="1"/>
    <cellStyle name="Hyperlink" xfId="5380" builtinId="8" hidden="1"/>
    <cellStyle name="Hyperlink" xfId="5413" builtinId="8" hidden="1"/>
    <cellStyle name="Hyperlink" xfId="5415" builtinId="8" hidden="1"/>
    <cellStyle name="Hyperlink" xfId="5417" builtinId="8" hidden="1"/>
    <cellStyle name="Hyperlink" xfId="5419" builtinId="8" hidden="1"/>
    <cellStyle name="Hyperlink" xfId="5421" builtinId="8" hidden="1"/>
    <cellStyle name="Hyperlink" xfId="5423" builtinId="8" hidden="1"/>
    <cellStyle name="Hyperlink" xfId="5425" builtinId="8" hidden="1"/>
    <cellStyle name="Hyperlink" xfId="5427" builtinId="8" hidden="1"/>
    <cellStyle name="Hyperlink" xfId="5429" builtinId="8" hidden="1"/>
    <cellStyle name="Hyperlink" xfId="5431" builtinId="8" hidden="1"/>
    <cellStyle name="Hyperlink" xfId="5433" builtinId="8" hidden="1"/>
    <cellStyle name="Hyperlink" xfId="5435" builtinId="8" hidden="1"/>
    <cellStyle name="Hyperlink" xfId="5438" builtinId="8" hidden="1"/>
    <cellStyle name="Hyperlink" xfId="5440" builtinId="8" hidden="1"/>
    <cellStyle name="Hyperlink" xfId="5442" builtinId="8" hidden="1"/>
    <cellStyle name="Hyperlink" xfId="5325" builtinId="8" hidden="1"/>
    <cellStyle name="Hyperlink" xfId="5022" builtinId="8" hidden="1"/>
    <cellStyle name="Hyperlink" xfId="5321" builtinId="8" hidden="1"/>
    <cellStyle name="Hyperlink" xfId="5323" builtinId="8" hidden="1"/>
    <cellStyle name="Hyperlink" xfId="5322" builtinId="8" hidden="1"/>
    <cellStyle name="Hyperlink" xfId="5437" builtinId="8" hidden="1"/>
    <cellStyle name="Hyperlink" xfId="5445" builtinId="8" hidden="1"/>
    <cellStyle name="Hyperlink" xfId="5447" builtinId="8" hidden="1"/>
    <cellStyle name="Hyperlink" xfId="5449" builtinId="8" hidden="1"/>
    <cellStyle name="Hyperlink" xfId="5451" builtinId="8" hidden="1"/>
    <cellStyle name="Hyperlink" xfId="5453" builtinId="8" hidden="1"/>
    <cellStyle name="Hyperlink" xfId="5455" builtinId="8" hidden="1"/>
    <cellStyle name="Hyperlink" xfId="5457" builtinId="8" hidden="1"/>
    <cellStyle name="Hyperlink" xfId="5459" builtinId="8" hidden="1"/>
    <cellStyle name="Hyperlink" xfId="5461" builtinId="8" hidden="1"/>
    <cellStyle name="Hyperlink" xfId="5463" builtinId="8" hidden="1"/>
    <cellStyle name="Hyperlink" xfId="5465" builtinId="8" hidden="1"/>
    <cellStyle name="Hyperlink" xfId="5467" builtinId="8" hidden="1"/>
    <cellStyle name="Hyperlink" xfId="5474" builtinId="8" hidden="1"/>
    <cellStyle name="Hyperlink" xfId="5479" builtinId="8" hidden="1"/>
    <cellStyle name="Hyperlink" xfId="5481" builtinId="8" hidden="1"/>
    <cellStyle name="Hyperlink" xfId="5483" builtinId="8" hidden="1"/>
    <cellStyle name="Hyperlink" xfId="5485" builtinId="8" hidden="1"/>
    <cellStyle name="Hyperlink" xfId="5487" builtinId="8" hidden="1"/>
    <cellStyle name="Hyperlink" xfId="5489" builtinId="8" hidden="1"/>
    <cellStyle name="Hyperlink" xfId="5491" builtinId="8" hidden="1"/>
    <cellStyle name="Hyperlink" xfId="5493" builtinId="8" hidden="1"/>
    <cellStyle name="Hyperlink" xfId="5495" builtinId="8" hidden="1"/>
    <cellStyle name="Hyperlink" xfId="5497" builtinId="8" hidden="1"/>
    <cellStyle name="Hyperlink" xfId="5499" builtinId="8" hidden="1"/>
    <cellStyle name="Hyperlink" xfId="5501" builtinId="8" hidden="1"/>
    <cellStyle name="Hyperlink" xfId="5503" builtinId="8" hidden="1"/>
    <cellStyle name="Hyperlink" xfId="5505" builtinId="8" hidden="1"/>
    <cellStyle name="Hyperlink" xfId="5507" builtinId="8" hidden="1"/>
    <cellStyle name="Hyperlink" xfId="5509" builtinId="8" hidden="1"/>
    <cellStyle name="Hyperlink" xfId="5511" builtinId="8" hidden="1"/>
    <cellStyle name="Hyperlink" xfId="5525" builtinId="8" hidden="1"/>
    <cellStyle name="Hyperlink" xfId="5523" builtinId="8" hidden="1"/>
    <cellStyle name="Hyperlink" xfId="5521" builtinId="8" hidden="1"/>
    <cellStyle name="Hyperlink" xfId="5478" builtinId="8" hidden="1"/>
    <cellStyle name="Hyperlink" xfId="5518" builtinId="8" hidden="1"/>
    <cellStyle name="Hyperlink" xfId="5517" builtinId="8" hidden="1"/>
    <cellStyle name="Hyperlink" xfId="5515" builtinId="8" hidden="1"/>
    <cellStyle name="Hyperlink" xfId="5527" builtinId="8" hidden="1"/>
    <cellStyle name="Hyperlink" xfId="5529" builtinId="8" hidden="1"/>
    <cellStyle name="Hyperlink" xfId="5531" builtinId="8" hidden="1"/>
    <cellStyle name="Hyperlink" xfId="5533" builtinId="8" hidden="1"/>
    <cellStyle name="Hyperlink" xfId="5535" builtinId="8" hidden="1"/>
    <cellStyle name="Hyperlink" xfId="5537" builtinId="8" hidden="1"/>
    <cellStyle name="Hyperlink" xfId="5539" builtinId="8" hidden="1"/>
    <cellStyle name="Hyperlink" xfId="5541" builtinId="8" hidden="1"/>
    <cellStyle name="Hyperlink" xfId="5543" builtinId="8" hidden="1"/>
    <cellStyle name="Hyperlink" xfId="5545" builtinId="8" hidden="1"/>
    <cellStyle name="Hyperlink" xfId="5547" builtinId="8" hidden="1"/>
    <cellStyle name="Hyperlink" xfId="5557" builtinId="8" hidden="1"/>
    <cellStyle name="Hyperlink" xfId="5555" builtinId="8" hidden="1"/>
    <cellStyle name="Hyperlink" xfId="5554" builtinId="8" hidden="1"/>
    <cellStyle name="Hyperlink" xfId="5549" builtinId="8" hidden="1"/>
    <cellStyle name="Hyperlink" xfId="5551" builtinId="8" hidden="1"/>
    <cellStyle name="Hyperlink" xfId="5526" builtinId="8" hidden="1"/>
    <cellStyle name="Hyperlink" xfId="5559" builtinId="8" hidden="1"/>
    <cellStyle name="Hyperlink" xfId="5561" builtinId="8" hidden="1"/>
    <cellStyle name="Hyperlink" xfId="5563" builtinId="8" hidden="1"/>
    <cellStyle name="Hyperlink" xfId="5565" builtinId="8" hidden="1"/>
    <cellStyle name="Hyperlink" xfId="5567" builtinId="8" hidden="1"/>
    <cellStyle name="Hyperlink" xfId="5569" builtinId="8" hidden="1"/>
    <cellStyle name="Hyperlink" xfId="5571" builtinId="8" hidden="1"/>
    <cellStyle name="Hyperlink" xfId="5573" builtinId="8" hidden="1"/>
    <cellStyle name="Hyperlink" xfId="5575" builtinId="8" hidden="1"/>
    <cellStyle name="Hyperlink" xfId="5577" builtinId="8" hidden="1"/>
    <cellStyle name="Hyperlink" xfId="5579" builtinId="8" hidden="1"/>
    <cellStyle name="Hyperlink" xfId="5581" builtinId="8" hidden="1"/>
    <cellStyle name="Hyperlink" xfId="5584" builtinId="8" hidden="1"/>
    <cellStyle name="Hyperlink" xfId="5586" builtinId="8" hidden="1"/>
    <cellStyle name="Hyperlink" xfId="5588" builtinId="8" hidden="1"/>
    <cellStyle name="Hyperlink" xfId="5473" builtinId="8" hidden="1"/>
    <cellStyle name="Hyperlink" xfId="4976" builtinId="8" hidden="1"/>
    <cellStyle name="Hyperlink" xfId="5469" builtinId="8" hidden="1"/>
    <cellStyle name="Hyperlink" xfId="5471" builtinId="8" hidden="1"/>
    <cellStyle name="Hyperlink" xfId="5470" builtinId="8" hidden="1"/>
    <cellStyle name="Hyperlink" xfId="5583" builtinId="8" hidden="1"/>
    <cellStyle name="Hyperlink" xfId="5591" builtinId="8" hidden="1"/>
    <cellStyle name="Hyperlink" xfId="5593" builtinId="8" hidden="1"/>
    <cellStyle name="Hyperlink" xfId="5595" builtinId="8" hidden="1"/>
    <cellStyle name="Hyperlink" xfId="5597" builtinId="8" hidden="1"/>
    <cellStyle name="Hyperlink" xfId="5599" builtinId="8" hidden="1"/>
    <cellStyle name="Hyperlink" xfId="5601" builtinId="8" hidden="1"/>
    <cellStyle name="Hyperlink" xfId="5603" builtinId="8" hidden="1"/>
    <cellStyle name="Hyperlink" xfId="5605" builtinId="8" hidden="1"/>
    <cellStyle name="Hyperlink" xfId="5607" builtinId="8" hidden="1"/>
    <cellStyle name="Hyperlink" xfId="5609" builtinId="8" hidden="1"/>
    <cellStyle name="Hyperlink" xfId="5611" builtinId="8" hidden="1"/>
    <cellStyle name="Hyperlink" xfId="5613" builtinId="8" hidden="1"/>
    <cellStyle name="Hyperlink" xfId="5620" builtinId="8" hidden="1"/>
    <cellStyle name="Hyperlink" xfId="5624" builtinId="8" hidden="1"/>
    <cellStyle name="Hyperlink" xfId="5626" builtinId="8" hidden="1"/>
    <cellStyle name="Hyperlink" xfId="5628" builtinId="8" hidden="1"/>
    <cellStyle name="Hyperlink" xfId="5630" builtinId="8" hidden="1"/>
    <cellStyle name="Hyperlink" xfId="5632" builtinId="8" hidden="1"/>
    <cellStyle name="Hyperlink" xfId="5634" builtinId="8" hidden="1"/>
    <cellStyle name="Hyperlink" xfId="5636" builtinId="8" hidden="1"/>
    <cellStyle name="Hyperlink" xfId="5638" builtinId="8" hidden="1"/>
    <cellStyle name="Hyperlink" xfId="5640" builtinId="8" hidden="1"/>
    <cellStyle name="Hyperlink" xfId="5642" builtinId="8" hidden="1"/>
    <cellStyle name="Hyperlink" xfId="5644" builtinId="8" hidden="1"/>
    <cellStyle name="Hyperlink" xfId="5646" builtinId="8" hidden="1"/>
    <cellStyle name="Hyperlink" xfId="5648" builtinId="8" hidden="1"/>
    <cellStyle name="Hyperlink" xfId="5650" builtinId="8" hidden="1"/>
    <cellStyle name="Hyperlink" xfId="5652" builtinId="8" hidden="1"/>
    <cellStyle name="Hyperlink" xfId="5654" builtinId="8" hidden="1"/>
    <cellStyle name="Hyperlink" xfId="5656" builtinId="8" hidden="1"/>
    <cellStyle name="Hyperlink" xfId="5670" builtinId="8" hidden="1"/>
    <cellStyle name="Hyperlink" xfId="5668" builtinId="8" hidden="1"/>
    <cellStyle name="Hyperlink" xfId="5666" builtinId="8" hidden="1"/>
    <cellStyle name="Hyperlink" xfId="5623" builtinId="8" hidden="1"/>
    <cellStyle name="Hyperlink" xfId="5663" builtinId="8" hidden="1"/>
    <cellStyle name="Hyperlink" xfId="5662" builtinId="8" hidden="1"/>
    <cellStyle name="Hyperlink" xfId="5660" builtinId="8" hidden="1"/>
    <cellStyle name="Hyperlink" xfId="5672" builtinId="8" hidden="1"/>
    <cellStyle name="Hyperlink" xfId="5674" builtinId="8" hidden="1"/>
    <cellStyle name="Hyperlink" xfId="5676" builtinId="8" hidden="1"/>
    <cellStyle name="Hyperlink" xfId="5678" builtinId="8" hidden="1"/>
    <cellStyle name="Hyperlink" xfId="5680" builtinId="8" hidden="1"/>
    <cellStyle name="Hyperlink" xfId="5682" builtinId="8" hidden="1"/>
    <cellStyle name="Hyperlink" xfId="5684" builtinId="8" hidden="1"/>
    <cellStyle name="Hyperlink" xfId="5686" builtinId="8" hidden="1"/>
    <cellStyle name="Hyperlink" xfId="5688" builtinId="8" hidden="1"/>
    <cellStyle name="Hyperlink" xfId="5690" builtinId="8" hidden="1"/>
    <cellStyle name="Hyperlink" xfId="5692" builtinId="8" hidden="1"/>
    <cellStyle name="Hyperlink" xfId="5702" builtinId="8" hidden="1"/>
    <cellStyle name="Hyperlink" xfId="5700" builtinId="8" hidden="1"/>
    <cellStyle name="Hyperlink" xfId="5699" builtinId="8" hidden="1"/>
    <cellStyle name="Hyperlink" xfId="5694" builtinId="8" hidden="1"/>
    <cellStyle name="Hyperlink" xfId="5696" builtinId="8" hidden="1"/>
    <cellStyle name="Hyperlink" xfId="5671" builtinId="8" hidden="1"/>
    <cellStyle name="Hyperlink" xfId="5704" builtinId="8" hidden="1"/>
    <cellStyle name="Hyperlink" xfId="5706" builtinId="8" hidden="1"/>
    <cellStyle name="Hyperlink" xfId="5708" builtinId="8" hidden="1"/>
    <cellStyle name="Hyperlink" xfId="5710" builtinId="8" hidden="1"/>
    <cellStyle name="Hyperlink" xfId="5712" builtinId="8" hidden="1"/>
    <cellStyle name="Hyperlink" xfId="5714" builtinId="8" hidden="1"/>
    <cellStyle name="Hyperlink" xfId="5716" builtinId="8" hidden="1"/>
    <cellStyle name="Hyperlink" xfId="5718" builtinId="8" hidden="1"/>
    <cellStyle name="Hyperlink" xfId="5720" builtinId="8" hidden="1"/>
    <cellStyle name="Hyperlink" xfId="5722" builtinId="8" hidden="1"/>
    <cellStyle name="Hyperlink" xfId="5724" builtinId="8" hidden="1"/>
    <cellStyle name="Hyperlink" xfId="5726" builtinId="8" hidden="1"/>
    <cellStyle name="Hyperlink" xfId="5729" builtinId="8" hidden="1"/>
    <cellStyle name="Hyperlink" xfId="5731" builtinId="8" hidden="1"/>
    <cellStyle name="Hyperlink" xfId="5733" builtinId="8" hidden="1"/>
    <cellStyle name="Hyperlink" xfId="5320" builtinId="8" hidden="1"/>
    <cellStyle name="Hyperlink" xfId="5327" builtinId="8" hidden="1"/>
    <cellStyle name="Hyperlink" xfId="5477" builtinId="8" hidden="1"/>
    <cellStyle name="Hyperlink" xfId="4975" builtinId="8" hidden="1"/>
    <cellStyle name="Hyperlink" xfId="5735" builtinId="8" hidden="1"/>
    <cellStyle name="Hyperlink" xfId="5737" builtinId="8" hidden="1"/>
    <cellStyle name="Hyperlink" xfId="5739" builtinId="8" hidden="1"/>
    <cellStyle name="Hyperlink" xfId="5741" builtinId="8" hidden="1"/>
    <cellStyle name="Hyperlink" xfId="5743" builtinId="8" hidden="1"/>
    <cellStyle name="Hyperlink" xfId="5745" builtinId="8" hidden="1"/>
    <cellStyle name="Hyperlink" xfId="5747" builtinId="8" hidden="1"/>
    <cellStyle name="Hyperlink" xfId="5749" builtinId="8" hidden="1"/>
    <cellStyle name="Hyperlink" xfId="5751" builtinId="8" hidden="1"/>
    <cellStyle name="Hyperlink" xfId="5753" builtinId="8" hidden="1"/>
    <cellStyle name="Hyperlink" xfId="5755" builtinId="8" hidden="1"/>
    <cellStyle name="Hyperlink" xfId="5757" builtinId="8" hidden="1"/>
    <cellStyle name="Hyperlink" xfId="5759" builtinId="8" hidden="1"/>
    <cellStyle name="Hyperlink" xfId="5761" builtinId="8" hidden="1"/>
    <cellStyle name="Hyperlink" xfId="5768" builtinId="8" hidden="1"/>
    <cellStyle name="Hyperlink" xfId="5771" builtinId="8" hidden="1"/>
    <cellStyle name="Hyperlink" xfId="5773" builtinId="8" hidden="1"/>
    <cellStyle name="Hyperlink" xfId="5775" builtinId="8" hidden="1"/>
    <cellStyle name="Hyperlink" xfId="5777" builtinId="8" hidden="1"/>
    <cellStyle name="Hyperlink" xfId="5779" builtinId="8" hidden="1"/>
    <cellStyle name="Hyperlink" xfId="5781" builtinId="8" hidden="1"/>
    <cellStyle name="Hyperlink" xfId="5783" builtinId="8" hidden="1"/>
    <cellStyle name="Hyperlink" xfId="5785" builtinId="8" hidden="1"/>
    <cellStyle name="Hyperlink" xfId="5787" builtinId="8" hidden="1"/>
    <cellStyle name="Hyperlink" xfId="5789" builtinId="8" hidden="1"/>
    <cellStyle name="Hyperlink" xfId="5791" builtinId="8" hidden="1"/>
    <cellStyle name="Hyperlink" xfId="5793" builtinId="8" hidden="1"/>
    <cellStyle name="Hyperlink" xfId="5795" builtinId="8" hidden="1"/>
    <cellStyle name="Hyperlink" xfId="5797" builtinId="8" hidden="1"/>
    <cellStyle name="Hyperlink" xfId="5799" builtinId="8" hidden="1"/>
    <cellStyle name="Hyperlink" xfId="5801" builtinId="8" hidden="1"/>
    <cellStyle name="Hyperlink" xfId="5803" builtinId="8" hidden="1"/>
    <cellStyle name="Hyperlink" xfId="5817" builtinId="8" hidden="1"/>
    <cellStyle name="Hyperlink" xfId="5815" builtinId="8" hidden="1"/>
    <cellStyle name="Hyperlink" xfId="5813" builtinId="8" hidden="1"/>
    <cellStyle name="Hyperlink" xfId="5770" builtinId="8" hidden="1"/>
    <cellStyle name="Hyperlink" xfId="5810" builtinId="8" hidden="1"/>
    <cellStyle name="Hyperlink" xfId="5809" builtinId="8" hidden="1"/>
    <cellStyle name="Hyperlink" xfId="5807" builtinId="8" hidden="1"/>
    <cellStyle name="Hyperlink" xfId="5819" builtinId="8" hidden="1"/>
    <cellStyle name="Hyperlink" xfId="5821" builtinId="8" hidden="1"/>
    <cellStyle name="Hyperlink" xfId="5823" builtinId="8" hidden="1"/>
    <cellStyle name="Hyperlink" xfId="5825" builtinId="8" hidden="1"/>
    <cellStyle name="Hyperlink" xfId="5827" builtinId="8" hidden="1"/>
    <cellStyle name="Hyperlink" xfId="5829" builtinId="8" hidden="1"/>
    <cellStyle name="Hyperlink" xfId="5831" builtinId="8" hidden="1"/>
    <cellStyle name="Hyperlink" xfId="5833" builtinId="8" hidden="1"/>
    <cellStyle name="Hyperlink" xfId="5835" builtinId="8" hidden="1"/>
    <cellStyle name="Hyperlink" xfId="5837" builtinId="8" hidden="1"/>
    <cellStyle name="Hyperlink" xfId="5839" builtinId="8" hidden="1"/>
    <cellStyle name="Hyperlink" xfId="5849" builtinId="8" hidden="1"/>
    <cellStyle name="Hyperlink" xfId="5847" builtinId="8" hidden="1"/>
    <cellStyle name="Hyperlink" xfId="5846" builtinId="8" hidden="1"/>
    <cellStyle name="Hyperlink" xfId="5841" builtinId="8" hidden="1"/>
    <cellStyle name="Hyperlink" xfId="5843" builtinId="8" hidden="1"/>
    <cellStyle name="Hyperlink" xfId="5818" builtinId="8" hidden="1"/>
    <cellStyle name="Hyperlink" xfId="5851" builtinId="8" hidden="1"/>
    <cellStyle name="Hyperlink" xfId="5853" builtinId="8" hidden="1"/>
    <cellStyle name="Hyperlink" xfId="5855" builtinId="8" hidden="1"/>
    <cellStyle name="Hyperlink" xfId="5857" builtinId="8" hidden="1"/>
    <cellStyle name="Hyperlink" xfId="5859" builtinId="8" hidden="1"/>
    <cellStyle name="Hyperlink" xfId="5861" builtinId="8" hidden="1"/>
    <cellStyle name="Hyperlink" xfId="5863" builtinId="8" hidden="1"/>
    <cellStyle name="Hyperlink" xfId="5865" builtinId="8" hidden="1"/>
    <cellStyle name="Hyperlink" xfId="5867" builtinId="8" hidden="1"/>
    <cellStyle name="Hyperlink" xfId="5869" builtinId="8" hidden="1"/>
    <cellStyle name="Hyperlink" xfId="5871" builtinId="8" hidden="1"/>
    <cellStyle name="Hyperlink" xfId="5873" builtinId="8" hidden="1"/>
    <cellStyle name="Hyperlink" xfId="5876" builtinId="8" hidden="1"/>
    <cellStyle name="Hyperlink" xfId="5878" builtinId="8" hidden="1"/>
    <cellStyle name="Hyperlink" xfId="5880" builtinId="8" hidden="1"/>
    <cellStyle name="Hyperlink" xfId="5767" builtinId="8" hidden="1"/>
    <cellStyle name="Hyperlink" xfId="5475" builtinId="8" hidden="1"/>
    <cellStyle name="Hyperlink" xfId="5763" builtinId="8" hidden="1"/>
    <cellStyle name="Hyperlink" xfId="5765" builtinId="8" hidden="1"/>
    <cellStyle name="Hyperlink" xfId="5764" builtinId="8" hidden="1"/>
    <cellStyle name="Hyperlink" xfId="5875" builtinId="8" hidden="1"/>
    <cellStyle name="Hyperlink" xfId="5883" builtinId="8" hidden="1"/>
    <cellStyle name="Hyperlink" xfId="5885" builtinId="8" hidden="1"/>
    <cellStyle name="Hyperlink" xfId="5887" builtinId="8" hidden="1"/>
    <cellStyle name="Hyperlink" xfId="5889" builtinId="8" hidden="1"/>
    <cellStyle name="Hyperlink" xfId="5891" builtinId="8" hidden="1"/>
    <cellStyle name="Hyperlink" xfId="5893" builtinId="8" hidden="1"/>
    <cellStyle name="Hyperlink" xfId="5895" builtinId="8" hidden="1"/>
    <cellStyle name="Hyperlink" xfId="5897" builtinId="8" hidden="1"/>
    <cellStyle name="Hyperlink" xfId="5899" builtinId="8" hidden="1"/>
    <cellStyle name="Hyperlink" xfId="5901" builtinId="8" hidden="1"/>
    <cellStyle name="Hyperlink" xfId="5903" builtinId="8" hidden="1"/>
    <cellStyle name="Hyperlink" xfId="5905" builtinId="8" hidden="1"/>
    <cellStyle name="Hyperlink" xfId="5908" builtinId="8" hidden="1"/>
    <cellStyle name="Hyperlink" xfId="5911" builtinId="8" hidden="1"/>
    <cellStyle name="Hyperlink" xfId="5913" builtinId="8" hidden="1"/>
    <cellStyle name="Hyperlink" xfId="5915" builtinId="8" hidden="1"/>
    <cellStyle name="Hyperlink" xfId="5917" builtinId="8" hidden="1"/>
    <cellStyle name="Hyperlink" xfId="5919" builtinId="8" hidden="1"/>
    <cellStyle name="Hyperlink" xfId="5921" builtinId="8" hidden="1"/>
    <cellStyle name="Hyperlink" xfId="5923" builtinId="8" hidden="1"/>
    <cellStyle name="Hyperlink" xfId="5925" builtinId="8" hidden="1"/>
    <cellStyle name="Hyperlink" xfId="5927" builtinId="8" hidden="1"/>
    <cellStyle name="Hyperlink" xfId="5929" builtinId="8" hidden="1"/>
    <cellStyle name="Hyperlink" xfId="5931" builtinId="8" hidden="1"/>
    <cellStyle name="Hyperlink" xfId="5933" builtinId="8" hidden="1"/>
    <cellStyle name="Hyperlink" xfId="5935" builtinId="8" hidden="1"/>
    <cellStyle name="Hyperlink" xfId="5937" builtinId="8" hidden="1"/>
    <cellStyle name="Hyperlink" xfId="5939" builtinId="8" hidden="1"/>
    <cellStyle name="Hyperlink" xfId="5941" builtinId="8" hidden="1"/>
    <cellStyle name="Hyperlink" xfId="5943" builtinId="8" hidden="1"/>
    <cellStyle name="Hyperlink" xfId="5957" builtinId="8" hidden="1"/>
    <cellStyle name="Hyperlink" xfId="5955" builtinId="8" hidden="1"/>
    <cellStyle name="Hyperlink" xfId="5953" builtinId="8" hidden="1"/>
    <cellStyle name="Hyperlink" xfId="5910" builtinId="8" hidden="1"/>
    <cellStyle name="Hyperlink" xfId="5950" builtinId="8" hidden="1"/>
    <cellStyle name="Hyperlink" xfId="5949" builtinId="8" hidden="1"/>
    <cellStyle name="Hyperlink" xfId="5947" builtinId="8" hidden="1"/>
    <cellStyle name="Hyperlink" xfId="5959" builtinId="8" hidden="1"/>
    <cellStyle name="Hyperlink" xfId="5961" builtinId="8" hidden="1"/>
    <cellStyle name="Hyperlink" xfId="5963" builtinId="8" hidden="1"/>
    <cellStyle name="Hyperlink" xfId="5965" builtinId="8" hidden="1"/>
    <cellStyle name="Hyperlink" xfId="5967" builtinId="8" hidden="1"/>
    <cellStyle name="Hyperlink" xfId="5969" builtinId="8" hidden="1"/>
    <cellStyle name="Hyperlink" xfId="5971" builtinId="8" hidden="1"/>
    <cellStyle name="Hyperlink" xfId="5973" builtinId="8" hidden="1"/>
    <cellStyle name="Hyperlink" xfId="5975" builtinId="8" hidden="1"/>
    <cellStyle name="Hyperlink" xfId="5977" builtinId="8" hidden="1"/>
    <cellStyle name="Hyperlink" xfId="5979" builtinId="8" hidden="1"/>
    <cellStyle name="Hyperlink" xfId="5989" builtinId="8" hidden="1"/>
    <cellStyle name="Hyperlink" xfId="5987" builtinId="8" hidden="1"/>
    <cellStyle name="Hyperlink" xfId="5986" builtinId="8" hidden="1"/>
    <cellStyle name="Hyperlink" xfId="5981" builtinId="8" hidden="1"/>
    <cellStyle name="Hyperlink" xfId="5983" builtinId="8" hidden="1"/>
    <cellStyle name="Hyperlink" xfId="5958" builtinId="8" hidden="1"/>
    <cellStyle name="Hyperlink" xfId="5991" builtinId="8" hidden="1"/>
    <cellStyle name="Hyperlink" xfId="5993" builtinId="8" hidden="1"/>
    <cellStyle name="Hyperlink" xfId="5995" builtinId="8" hidden="1"/>
    <cellStyle name="Hyperlink" xfId="5997" builtinId="8" hidden="1"/>
    <cellStyle name="Hyperlink" xfId="5999" builtinId="8" hidden="1"/>
    <cellStyle name="Hyperlink" xfId="6001" builtinId="8" hidden="1"/>
    <cellStyle name="Hyperlink" xfId="6003" builtinId="8" hidden="1"/>
    <cellStyle name="Hyperlink" xfId="6005" builtinId="8" hidden="1"/>
    <cellStyle name="Hyperlink" xfId="6007" builtinId="8" hidden="1"/>
    <cellStyle name="Hyperlink" xfId="6009" builtinId="8" hidden="1"/>
    <cellStyle name="Hyperlink" xfId="6011" builtinId="8" hidden="1"/>
    <cellStyle name="Hyperlink" xfId="6013" builtinId="8" hidden="1"/>
    <cellStyle name="Hyperlink" xfId="6015" builtinId="8" hidden="1"/>
    <cellStyle name="Hyperlink" xfId="6017" builtinId="8" hidden="1"/>
    <cellStyle name="Hyperlink" xfId="6019" builtinId="8" hidden="1"/>
    <cellStyle name="Hyperlink" xfId="6022" builtinId="8" hidden="1"/>
    <cellStyle name="Hyperlink" xfId="6024" builtinId="8" hidden="1"/>
    <cellStyle name="Hyperlink" xfId="6026" builtinId="8" hidden="1"/>
    <cellStyle name="Hyperlink" xfId="6028" builtinId="8" hidden="1"/>
    <cellStyle name="Hyperlink" xfId="6030" builtinId="8" hidden="1"/>
    <cellStyle name="Hyperlink" xfId="6032" builtinId="8" hidden="1"/>
    <cellStyle name="Hyperlink" xfId="6034" builtinId="8" hidden="1"/>
    <cellStyle name="Hyperlink" xfId="6036" builtinId="8" hidden="1"/>
    <cellStyle name="Hyperlink" xfId="6038" builtinId="8" hidden="1"/>
    <cellStyle name="Hyperlink" xfId="6040" builtinId="8" hidden="1"/>
    <cellStyle name="Hyperlink" xfId="6042" builtinId="8" hidden="1"/>
    <cellStyle name="Hyperlink" xfId="6044" builtinId="8" hidden="1"/>
    <cellStyle name="Hyperlink" xfId="6046" builtinId="8" hidden="1"/>
    <cellStyle name="Hyperlink" xfId="6048" builtinId="8" hidden="1"/>
    <cellStyle name="Hyperlink" xfId="6050" builtinId="8" hidden="1"/>
    <cellStyle name="Hyperlink" xfId="6052" builtinId="8" hidden="1"/>
    <cellStyle name="Hyperlink" xfId="6054" builtinId="8" hidden="1"/>
    <cellStyle name="Hyperlink" xfId="6056" builtinId="8" hidden="1"/>
    <cellStyle name="Hyperlink" xfId="6060" builtinId="8" hidden="1"/>
    <cellStyle name="Hyperlink" xfId="6064" builtinId="8" hidden="1"/>
    <cellStyle name="Hyperlink" xfId="6066" builtinId="8" hidden="1"/>
    <cellStyle name="Hyperlink" xfId="6068" builtinId="8" hidden="1"/>
    <cellStyle name="Hyperlink" xfId="6070" builtinId="8" hidden="1"/>
    <cellStyle name="Hyperlink" xfId="6072" builtinId="8" hidden="1"/>
    <cellStyle name="Hyperlink" xfId="6074" builtinId="8" hidden="1"/>
    <cellStyle name="Hyperlink" xfId="6076" builtinId="8" hidden="1"/>
    <cellStyle name="Hyperlink" xfId="6078" builtinId="8" hidden="1"/>
    <cellStyle name="Hyperlink" xfId="6080" builtinId="8" hidden="1"/>
    <cellStyle name="Hyperlink" xfId="6082" builtinId="8" hidden="1"/>
    <cellStyle name="Hyperlink" xfId="6084" builtinId="8" hidden="1"/>
    <cellStyle name="Hyperlink" xfId="6086" builtinId="8" hidden="1"/>
    <cellStyle name="Hyperlink" xfId="6088" builtinId="8" hidden="1"/>
    <cellStyle name="Hyperlink" xfId="6090" builtinId="8" hidden="1"/>
    <cellStyle name="Hyperlink" xfId="6092" builtinId="8" hidden="1"/>
    <cellStyle name="Hyperlink" xfId="6094" builtinId="8" hidden="1"/>
    <cellStyle name="Hyperlink" xfId="6096" builtinId="8" hidden="1"/>
    <cellStyle name="Hyperlink" xfId="6110" builtinId="8" hidden="1"/>
    <cellStyle name="Hyperlink" xfId="6108" builtinId="8" hidden="1"/>
    <cellStyle name="Hyperlink" xfId="6106" builtinId="8" hidden="1"/>
    <cellStyle name="Hyperlink" xfId="6063" builtinId="8" hidden="1"/>
    <cellStyle name="Hyperlink" xfId="6103" builtinId="8" hidden="1"/>
    <cellStyle name="Hyperlink" xfId="6102" builtinId="8" hidden="1"/>
    <cellStyle name="Hyperlink" xfId="6100" builtinId="8" hidden="1"/>
    <cellStyle name="Hyperlink" xfId="6112" builtinId="8" hidden="1"/>
    <cellStyle name="Hyperlink" xfId="6114" builtinId="8" hidden="1"/>
    <cellStyle name="Hyperlink" xfId="6116" builtinId="8" hidden="1"/>
    <cellStyle name="Hyperlink" xfId="6118" builtinId="8" hidden="1"/>
    <cellStyle name="Hyperlink" xfId="6120" builtinId="8" hidden="1"/>
    <cellStyle name="Hyperlink" xfId="6122" builtinId="8" hidden="1"/>
    <cellStyle name="Hyperlink" xfId="6124" builtinId="8" hidden="1"/>
    <cellStyle name="Hyperlink" xfId="6126" builtinId="8" hidden="1"/>
    <cellStyle name="Hyperlink" xfId="6128" builtinId="8" hidden="1"/>
    <cellStyle name="Hyperlink" xfId="6130" builtinId="8" hidden="1"/>
    <cellStyle name="Hyperlink" xfId="6132" builtinId="8" hidden="1"/>
    <cellStyle name="Hyperlink" xfId="6142" builtinId="8" hidden="1"/>
    <cellStyle name="Hyperlink" xfId="6140" builtinId="8" hidden="1"/>
    <cellStyle name="Hyperlink" xfId="6139" builtinId="8" hidden="1"/>
    <cellStyle name="Hyperlink" xfId="6134" builtinId="8" hidden="1"/>
    <cellStyle name="Hyperlink" xfId="6136" builtinId="8" hidden="1"/>
    <cellStyle name="Hyperlink" xfId="6111" builtinId="8" hidden="1"/>
    <cellStyle name="Hyperlink" xfId="6144" builtinId="8" hidden="1"/>
    <cellStyle name="Hyperlink" xfId="6146" builtinId="8" hidden="1"/>
    <cellStyle name="Hyperlink" xfId="6148" builtinId="8" hidden="1"/>
    <cellStyle name="Hyperlink" xfId="6150" builtinId="8" hidden="1"/>
    <cellStyle name="Hyperlink" xfId="6152" builtinId="8" hidden="1"/>
    <cellStyle name="Hyperlink" xfId="6154" builtinId="8" hidden="1"/>
    <cellStyle name="Hyperlink" xfId="6156" builtinId="8" hidden="1"/>
    <cellStyle name="Hyperlink" xfId="6158" builtinId="8" hidden="1"/>
    <cellStyle name="Hyperlink" xfId="6160" builtinId="8" hidden="1"/>
    <cellStyle name="Hyperlink" xfId="6162" builtinId="8" hidden="1"/>
    <cellStyle name="Hyperlink" xfId="6164" builtinId="8" hidden="1"/>
    <cellStyle name="Hyperlink" xfId="6166" builtinId="8" hidden="1"/>
    <cellStyle name="Hyperlink" xfId="6179" builtinId="8" hidden="1"/>
    <cellStyle name="Hyperlink" xfId="6181" builtinId="8" hidden="1"/>
    <cellStyle name="Hyperlink" xfId="6183" builtinId="8" hidden="1"/>
    <cellStyle name="Hyperlink" xfId="6185" builtinId="8" hidden="1"/>
    <cellStyle name="Hyperlink" xfId="6187" builtinId="8" hidden="1"/>
    <cellStyle name="Hyperlink" xfId="6189" builtinId="8" hidden="1"/>
    <cellStyle name="Hyperlink" xfId="6191" builtinId="8" hidden="1"/>
    <cellStyle name="Hyperlink" xfId="6193" builtinId="8" hidden="1"/>
    <cellStyle name="Hyperlink" xfId="6195" builtinId="8" hidden="1"/>
    <cellStyle name="Hyperlink" xfId="6197" builtinId="8" hidden="1"/>
    <cellStyle name="Hyperlink" xfId="6199" builtinId="8" hidden="1"/>
    <cellStyle name="Hyperlink" xfId="6201" builtinId="8" hidden="1"/>
    <cellStyle name="Hyperlink" xfId="6203" builtinId="8" hidden="1"/>
    <cellStyle name="Hyperlink" xfId="6205" builtinId="8" hidden="1"/>
    <cellStyle name="Hyperlink" xfId="6207" builtinId="8" hidden="1"/>
    <cellStyle name="Hyperlink" xfId="6209" builtinId="8" hidden="1"/>
    <cellStyle name="Hyperlink" xfId="6211" builtinId="8" hidden="1"/>
    <cellStyle name="Hyperlink" xfId="6213" builtinId="8" hidden="1"/>
    <cellStyle name="Hyperlink" xfId="6221" builtinId="8" hidden="1"/>
    <cellStyle name="Hyperlink" xfId="6228" builtinId="8" hidden="1"/>
    <cellStyle name="Hyperlink" xfId="6230" builtinId="8" hidden="1"/>
    <cellStyle name="Hyperlink" xfId="6232" builtinId="8" hidden="1"/>
    <cellStyle name="Hyperlink" xfId="6234" builtinId="8" hidden="1"/>
    <cellStyle name="Hyperlink" xfId="6236" builtinId="8" hidden="1"/>
    <cellStyle name="Hyperlink" xfId="6238" builtinId="8" hidden="1"/>
    <cellStyle name="Hyperlink" xfId="6240" builtinId="8" hidden="1"/>
    <cellStyle name="Hyperlink" xfId="6242" builtinId="8" hidden="1"/>
    <cellStyle name="Hyperlink" xfId="6244" builtinId="8" hidden="1"/>
    <cellStyle name="Hyperlink" xfId="6246" builtinId="8" hidden="1"/>
    <cellStyle name="Hyperlink" xfId="6248" builtinId="8" hidden="1"/>
    <cellStyle name="Hyperlink" xfId="6250" builtinId="8" hidden="1"/>
    <cellStyle name="Hyperlink" xfId="6252" builtinId="8" hidden="1"/>
    <cellStyle name="Hyperlink" xfId="6254" builtinId="8" hidden="1"/>
    <cellStyle name="Hyperlink" xfId="6256" builtinId="8" hidden="1"/>
    <cellStyle name="Hyperlink" xfId="6258" builtinId="8" hidden="1"/>
    <cellStyle name="Hyperlink" xfId="6260" builtinId="8" hidden="1"/>
    <cellStyle name="Hyperlink" xfId="6274" builtinId="8" hidden="1"/>
    <cellStyle name="Hyperlink" xfId="6272" builtinId="8" hidden="1"/>
    <cellStyle name="Hyperlink" xfId="6270" builtinId="8" hidden="1"/>
    <cellStyle name="Hyperlink" xfId="6227" builtinId="8" hidden="1"/>
    <cellStyle name="Hyperlink" xfId="6267" builtinId="8" hidden="1"/>
    <cellStyle name="Hyperlink" xfId="6266" builtinId="8" hidden="1"/>
    <cellStyle name="Hyperlink" xfId="6264" builtinId="8" hidden="1"/>
    <cellStyle name="Hyperlink" xfId="6276" builtinId="8" hidden="1"/>
    <cellStyle name="Hyperlink" xfId="6278" builtinId="8" hidden="1"/>
    <cellStyle name="Hyperlink" xfId="6280" builtinId="8" hidden="1"/>
    <cellStyle name="Hyperlink" xfId="6282" builtinId="8" hidden="1"/>
    <cellStyle name="Hyperlink" xfId="6284" builtinId="8" hidden="1"/>
    <cellStyle name="Hyperlink" xfId="6286" builtinId="8" hidden="1"/>
    <cellStyle name="Hyperlink" xfId="6288" builtinId="8" hidden="1"/>
    <cellStyle name="Hyperlink" xfId="6290" builtinId="8" hidden="1"/>
    <cellStyle name="Hyperlink" xfId="6292" builtinId="8" hidden="1"/>
    <cellStyle name="Hyperlink" xfId="6294" builtinId="8" hidden="1"/>
    <cellStyle name="Hyperlink" xfId="6296" builtinId="8" hidden="1"/>
    <cellStyle name="Hyperlink" xfId="6306" builtinId="8" hidden="1"/>
    <cellStyle name="Hyperlink" xfId="6304" builtinId="8" hidden="1"/>
    <cellStyle name="Hyperlink" xfId="6303" builtinId="8" hidden="1"/>
    <cellStyle name="Hyperlink" xfId="6298" builtinId="8" hidden="1"/>
    <cellStyle name="Hyperlink" xfId="6300" builtinId="8" hidden="1"/>
    <cellStyle name="Hyperlink" xfId="6275" builtinId="8" hidden="1"/>
    <cellStyle name="Hyperlink" xfId="6308" builtinId="8" hidden="1"/>
    <cellStyle name="Hyperlink" xfId="6310" builtinId="8" hidden="1"/>
    <cellStyle name="Hyperlink" xfId="6312" builtinId="8" hidden="1"/>
    <cellStyle name="Hyperlink" xfId="6314" builtinId="8" hidden="1"/>
    <cellStyle name="Hyperlink" xfId="6316" builtinId="8" hidden="1"/>
    <cellStyle name="Hyperlink" xfId="6318" builtinId="8" hidden="1"/>
    <cellStyle name="Hyperlink" xfId="6320" builtinId="8" hidden="1"/>
    <cellStyle name="Hyperlink" xfId="6322" builtinId="8" hidden="1"/>
    <cellStyle name="Hyperlink" xfId="6324" builtinId="8" hidden="1"/>
    <cellStyle name="Hyperlink" xfId="6326" builtinId="8" hidden="1"/>
    <cellStyle name="Hyperlink" xfId="6328" builtinId="8" hidden="1"/>
    <cellStyle name="Hyperlink" xfId="6330" builtinId="8" hidden="1"/>
    <cellStyle name="Hyperlink" xfId="6333" builtinId="8" hidden="1"/>
    <cellStyle name="Hyperlink" xfId="6335" builtinId="8" hidden="1"/>
    <cellStyle name="Hyperlink" xfId="6337" builtinId="8" hidden="1"/>
    <cellStyle name="Hyperlink" xfId="6169" builtinId="8" hidden="1"/>
    <cellStyle name="Hyperlink" xfId="6168" builtinId="8" hidden="1"/>
    <cellStyle name="Hyperlink" xfId="6339" builtinId="8" hidden="1"/>
    <cellStyle name="Hyperlink" xfId="6341" builtinId="8" hidden="1"/>
    <cellStyle name="Hyperlink" xfId="6343" builtinId="8" hidden="1"/>
    <cellStyle name="Hyperlink" xfId="6345" builtinId="8" hidden="1"/>
    <cellStyle name="Hyperlink" xfId="6347" builtinId="8" hidden="1"/>
    <cellStyle name="Hyperlink" xfId="6349" builtinId="8" hidden="1"/>
    <cellStyle name="Hyperlink" xfId="6351" builtinId="8" hidden="1"/>
    <cellStyle name="Hyperlink" xfId="6353" builtinId="8" hidden="1"/>
    <cellStyle name="Hyperlink" xfId="6355" builtinId="8" hidden="1"/>
    <cellStyle name="Hyperlink" xfId="6357" builtinId="8" hidden="1"/>
    <cellStyle name="Hyperlink" xfId="6359" builtinId="8" hidden="1"/>
    <cellStyle name="Hyperlink" xfId="6361" builtinId="8" hidden="1"/>
    <cellStyle name="Hyperlink" xfId="6363" builtinId="8" hidden="1"/>
    <cellStyle name="Hyperlink" xfId="6365" builtinId="8" hidden="1"/>
    <cellStyle name="Hyperlink" xfId="6367" builtinId="8" hidden="1"/>
    <cellStyle name="Hyperlink" xfId="6369" builtinId="8" hidden="1"/>
    <cellStyle name="Hyperlink" xfId="6377" builtinId="8" hidden="1"/>
    <cellStyle name="Hyperlink" xfId="6383" builtinId="8" hidden="1"/>
    <cellStyle name="Hyperlink" xfId="6385" builtinId="8" hidden="1"/>
    <cellStyle name="Hyperlink" xfId="6387" builtinId="8" hidden="1"/>
    <cellStyle name="Hyperlink" xfId="6389" builtinId="8" hidden="1"/>
    <cellStyle name="Hyperlink" xfId="6391" builtinId="8" hidden="1"/>
    <cellStyle name="Hyperlink" xfId="6393" builtinId="8" hidden="1"/>
    <cellStyle name="Hyperlink" xfId="6395" builtinId="8" hidden="1"/>
    <cellStyle name="Hyperlink" xfId="6397" builtinId="8" hidden="1"/>
    <cellStyle name="Hyperlink" xfId="6399" builtinId="8" hidden="1"/>
    <cellStyle name="Hyperlink" xfId="6401" builtinId="8" hidden="1"/>
    <cellStyle name="Hyperlink" xfId="6403" builtinId="8" hidden="1"/>
    <cellStyle name="Hyperlink" xfId="6405" builtinId="8" hidden="1"/>
    <cellStyle name="Hyperlink" xfId="6407" builtinId="8" hidden="1"/>
    <cellStyle name="Hyperlink" xfId="6409" builtinId="8" hidden="1"/>
    <cellStyle name="Hyperlink" xfId="6411" builtinId="8" hidden="1"/>
    <cellStyle name="Hyperlink" xfId="6413" builtinId="8" hidden="1"/>
    <cellStyle name="Hyperlink" xfId="6415" builtinId="8" hidden="1"/>
    <cellStyle name="Hyperlink" xfId="6429" builtinId="8" hidden="1"/>
    <cellStyle name="Hyperlink" xfId="6427" builtinId="8" hidden="1"/>
    <cellStyle name="Hyperlink" xfId="6425" builtinId="8" hidden="1"/>
    <cellStyle name="Hyperlink" xfId="6382" builtinId="8" hidden="1"/>
    <cellStyle name="Hyperlink" xfId="6422" builtinId="8" hidden="1"/>
    <cellStyle name="Hyperlink" xfId="6421" builtinId="8" hidden="1"/>
    <cellStyle name="Hyperlink" xfId="6419" builtinId="8" hidden="1"/>
    <cellStyle name="Hyperlink" xfId="6431" builtinId="8" hidden="1"/>
    <cellStyle name="Hyperlink" xfId="6433" builtinId="8" hidden="1"/>
    <cellStyle name="Hyperlink" xfId="6435" builtinId="8" hidden="1"/>
    <cellStyle name="Hyperlink" xfId="6437" builtinId="8" hidden="1"/>
    <cellStyle name="Hyperlink" xfId="6439" builtinId="8" hidden="1"/>
    <cellStyle name="Hyperlink" xfId="6441" builtinId="8" hidden="1"/>
    <cellStyle name="Hyperlink" xfId="6443" builtinId="8" hidden="1"/>
    <cellStyle name="Hyperlink" xfId="6445" builtinId="8" hidden="1"/>
    <cellStyle name="Hyperlink" xfId="6447" builtinId="8" hidden="1"/>
    <cellStyle name="Hyperlink" xfId="6449" builtinId="8" hidden="1"/>
    <cellStyle name="Hyperlink" xfId="6451" builtinId="8" hidden="1"/>
    <cellStyle name="Hyperlink" xfId="6461" builtinId="8" hidden="1"/>
    <cellStyle name="Hyperlink" xfId="6459" builtinId="8" hidden="1"/>
    <cellStyle name="Hyperlink" xfId="6458" builtinId="8" hidden="1"/>
    <cellStyle name="Hyperlink" xfId="6453" builtinId="8" hidden="1"/>
    <cellStyle name="Hyperlink" xfId="6455" builtinId="8" hidden="1"/>
    <cellStyle name="Hyperlink" xfId="6430" builtinId="8" hidden="1"/>
    <cellStyle name="Hyperlink" xfId="6463" builtinId="8" hidden="1"/>
    <cellStyle name="Hyperlink" xfId="6465" builtinId="8" hidden="1"/>
    <cellStyle name="Hyperlink" xfId="6467" builtinId="8" hidden="1"/>
    <cellStyle name="Hyperlink" xfId="6469" builtinId="8" hidden="1"/>
    <cellStyle name="Hyperlink" xfId="6471" builtinId="8" hidden="1"/>
    <cellStyle name="Hyperlink" xfId="6473" builtinId="8" hidden="1"/>
    <cellStyle name="Hyperlink" xfId="6475" builtinId="8" hidden="1"/>
    <cellStyle name="Hyperlink" xfId="6477" builtinId="8" hidden="1"/>
    <cellStyle name="Hyperlink" xfId="6479" builtinId="8" hidden="1"/>
    <cellStyle name="Hyperlink" xfId="6481" builtinId="8" hidden="1"/>
    <cellStyle name="Hyperlink" xfId="6483" builtinId="8" hidden="1"/>
    <cellStyle name="Hyperlink" xfId="6485" builtinId="8" hidden="1"/>
    <cellStyle name="Hyperlink" xfId="6488" builtinId="8" hidden="1"/>
    <cellStyle name="Hyperlink" xfId="6490" builtinId="8" hidden="1"/>
    <cellStyle name="Hyperlink" xfId="6492" builtinId="8" hidden="1"/>
    <cellStyle name="Hyperlink" xfId="6376" builtinId="8" hidden="1"/>
    <cellStyle name="Hyperlink" xfId="6176" builtinId="8" hidden="1"/>
    <cellStyle name="Hyperlink" xfId="6372" builtinId="8" hidden="1"/>
    <cellStyle name="Hyperlink" xfId="6374" builtinId="8" hidden="1"/>
    <cellStyle name="Hyperlink" xfId="6373" builtinId="8" hidden="1"/>
    <cellStyle name="Hyperlink" xfId="6487" builtinId="8" hidden="1"/>
    <cellStyle name="Hyperlink" xfId="6495" builtinId="8" hidden="1"/>
    <cellStyle name="Hyperlink" xfId="6497" builtinId="8" hidden="1"/>
    <cellStyle name="Hyperlink" xfId="6499" builtinId="8" hidden="1"/>
    <cellStyle name="Hyperlink" xfId="6501" builtinId="8" hidden="1"/>
    <cellStyle name="Hyperlink" xfId="6503" builtinId="8" hidden="1"/>
    <cellStyle name="Hyperlink" xfId="6505" builtinId="8" hidden="1"/>
    <cellStyle name="Hyperlink" xfId="6507" builtinId="8" hidden="1"/>
    <cellStyle name="Hyperlink" xfId="6509" builtinId="8" hidden="1"/>
    <cellStyle name="Hyperlink" xfId="6511" builtinId="8" hidden="1"/>
    <cellStyle name="Hyperlink" xfId="6513" builtinId="8" hidden="1"/>
    <cellStyle name="Hyperlink" xfId="6515" builtinId="8" hidden="1"/>
    <cellStyle name="Hyperlink" xfId="6517" builtinId="8" hidden="1"/>
    <cellStyle name="Hyperlink" xfId="6525" builtinId="8" hidden="1"/>
    <cellStyle name="Hyperlink" xfId="6532" builtinId="8" hidden="1"/>
    <cellStyle name="Hyperlink" xfId="6534" builtinId="8" hidden="1"/>
    <cellStyle name="Hyperlink" xfId="6536" builtinId="8" hidden="1"/>
    <cellStyle name="Hyperlink" xfId="6538" builtinId="8" hidden="1"/>
    <cellStyle name="Hyperlink" xfId="6540" builtinId="8" hidden="1"/>
    <cellStyle name="Hyperlink" xfId="6542" builtinId="8" hidden="1"/>
    <cellStyle name="Hyperlink" xfId="6544" builtinId="8" hidden="1"/>
    <cellStyle name="Hyperlink" xfId="6546" builtinId="8" hidden="1"/>
    <cellStyle name="Hyperlink" xfId="6548" builtinId="8" hidden="1"/>
    <cellStyle name="Hyperlink" xfId="6550" builtinId="8" hidden="1"/>
    <cellStyle name="Hyperlink" xfId="6552" builtinId="8" hidden="1"/>
    <cellStyle name="Hyperlink" xfId="6554" builtinId="8" hidden="1"/>
    <cellStyle name="Hyperlink" xfId="6556" builtinId="8" hidden="1"/>
    <cellStyle name="Hyperlink" xfId="6558" builtinId="8" hidden="1"/>
    <cellStyle name="Hyperlink" xfId="6560" builtinId="8" hidden="1"/>
    <cellStyle name="Hyperlink" xfId="6562" builtinId="8" hidden="1"/>
    <cellStyle name="Hyperlink" xfId="6564" builtinId="8" hidden="1"/>
    <cellStyle name="Hyperlink" xfId="6578" builtinId="8" hidden="1"/>
    <cellStyle name="Hyperlink" xfId="6576" builtinId="8" hidden="1"/>
    <cellStyle name="Hyperlink" xfId="6574" builtinId="8" hidden="1"/>
    <cellStyle name="Hyperlink" xfId="6531" builtinId="8" hidden="1"/>
    <cellStyle name="Hyperlink" xfId="6571" builtinId="8" hidden="1"/>
    <cellStyle name="Hyperlink" xfId="6570" builtinId="8" hidden="1"/>
    <cellStyle name="Hyperlink" xfId="6568" builtinId="8" hidden="1"/>
    <cellStyle name="Hyperlink" xfId="6580" builtinId="8" hidden="1"/>
    <cellStyle name="Hyperlink" xfId="6582" builtinId="8" hidden="1"/>
    <cellStyle name="Hyperlink" xfId="6584" builtinId="8" hidden="1"/>
    <cellStyle name="Hyperlink" xfId="6586" builtinId="8" hidden="1"/>
    <cellStyle name="Hyperlink" xfId="6588" builtinId="8" hidden="1"/>
    <cellStyle name="Hyperlink" xfId="6590" builtinId="8" hidden="1"/>
    <cellStyle name="Hyperlink" xfId="6592" builtinId="8" hidden="1"/>
    <cellStyle name="Hyperlink" xfId="6594" builtinId="8" hidden="1"/>
    <cellStyle name="Hyperlink" xfId="6596" builtinId="8" hidden="1"/>
    <cellStyle name="Hyperlink" xfId="6598" builtinId="8" hidden="1"/>
    <cellStyle name="Hyperlink" xfId="6600" builtinId="8" hidden="1"/>
    <cellStyle name="Hyperlink" xfId="6610" builtinId="8" hidden="1"/>
    <cellStyle name="Hyperlink" xfId="6608" builtinId="8" hidden="1"/>
    <cellStyle name="Hyperlink" xfId="6607" builtinId="8" hidden="1"/>
    <cellStyle name="Hyperlink" xfId="6602" builtinId="8" hidden="1"/>
    <cellStyle name="Hyperlink" xfId="6604" builtinId="8" hidden="1"/>
    <cellStyle name="Hyperlink" xfId="6579" builtinId="8" hidden="1"/>
    <cellStyle name="Hyperlink" xfId="6612" builtinId="8" hidden="1"/>
    <cellStyle name="Hyperlink" xfId="6614" builtinId="8" hidden="1"/>
    <cellStyle name="Hyperlink" xfId="6616" builtinId="8" hidden="1"/>
    <cellStyle name="Hyperlink" xfId="6618" builtinId="8" hidden="1"/>
    <cellStyle name="Hyperlink" xfId="6620" builtinId="8" hidden="1"/>
    <cellStyle name="Hyperlink" xfId="6622" builtinId="8" hidden="1"/>
    <cellStyle name="Hyperlink" xfId="6624" builtinId="8" hidden="1"/>
    <cellStyle name="Hyperlink" xfId="6626" builtinId="8" hidden="1"/>
    <cellStyle name="Hyperlink" xfId="6628" builtinId="8" hidden="1"/>
    <cellStyle name="Hyperlink" xfId="6630" builtinId="8" hidden="1"/>
    <cellStyle name="Hyperlink" xfId="6632" builtinId="8" hidden="1"/>
    <cellStyle name="Hyperlink" xfId="6634" builtinId="8" hidden="1"/>
    <cellStyle name="Hyperlink" xfId="6637" builtinId="8" hidden="1"/>
    <cellStyle name="Hyperlink" xfId="6639" builtinId="8" hidden="1"/>
    <cellStyle name="Hyperlink" xfId="6641" builtinId="8" hidden="1"/>
    <cellStyle name="Hyperlink" xfId="6524" builtinId="8" hidden="1"/>
    <cellStyle name="Hyperlink" xfId="6220" builtinId="8" hidden="1"/>
    <cellStyle name="Hyperlink" xfId="6520" builtinId="8" hidden="1"/>
    <cellStyle name="Hyperlink" xfId="6522" builtinId="8" hidden="1"/>
    <cellStyle name="Hyperlink" xfId="6521" builtinId="8" hidden="1"/>
    <cellStyle name="Hyperlink" xfId="6636" builtinId="8" hidden="1"/>
    <cellStyle name="Hyperlink" xfId="6644" builtinId="8" hidden="1"/>
    <cellStyle name="Hyperlink" xfId="6646" builtinId="8" hidden="1"/>
    <cellStyle name="Hyperlink" xfId="6648" builtinId="8" hidden="1"/>
    <cellStyle name="Hyperlink" xfId="6650" builtinId="8" hidden="1"/>
    <cellStyle name="Hyperlink" xfId="6652" builtinId="8" hidden="1"/>
    <cellStyle name="Hyperlink" xfId="6654" builtinId="8" hidden="1"/>
    <cellStyle name="Hyperlink" xfId="6656" builtinId="8" hidden="1"/>
    <cellStyle name="Hyperlink" xfId="6658" builtinId="8" hidden="1"/>
    <cellStyle name="Hyperlink" xfId="6660" builtinId="8" hidden="1"/>
    <cellStyle name="Hyperlink" xfId="6662" builtinId="8" hidden="1"/>
    <cellStyle name="Hyperlink" xfId="6664" builtinId="8" hidden="1"/>
    <cellStyle name="Hyperlink" xfId="6666" builtinId="8" hidden="1"/>
    <cellStyle name="Hyperlink" xfId="6673" builtinId="8" hidden="1"/>
    <cellStyle name="Hyperlink" xfId="6678" builtinId="8" hidden="1"/>
    <cellStyle name="Hyperlink" xfId="6680" builtinId="8" hidden="1"/>
    <cellStyle name="Hyperlink" xfId="6682" builtinId="8" hidden="1"/>
    <cellStyle name="Hyperlink" xfId="6684" builtinId="8" hidden="1"/>
    <cellStyle name="Hyperlink" xfId="6686" builtinId="8" hidden="1"/>
    <cellStyle name="Hyperlink" xfId="6688" builtinId="8" hidden="1"/>
    <cellStyle name="Hyperlink" xfId="6690" builtinId="8" hidden="1"/>
    <cellStyle name="Hyperlink" xfId="6692" builtinId="8" hidden="1"/>
    <cellStyle name="Hyperlink" xfId="6694" builtinId="8" hidden="1"/>
    <cellStyle name="Hyperlink" xfId="6696" builtinId="8" hidden="1"/>
    <cellStyle name="Hyperlink" xfId="6698" builtinId="8" hidden="1"/>
    <cellStyle name="Hyperlink" xfId="6700" builtinId="8" hidden="1"/>
    <cellStyle name="Hyperlink" xfId="6702" builtinId="8" hidden="1"/>
    <cellStyle name="Hyperlink" xfId="6704" builtinId="8" hidden="1"/>
    <cellStyle name="Hyperlink" xfId="6706" builtinId="8" hidden="1"/>
    <cellStyle name="Hyperlink" xfId="6708" builtinId="8" hidden="1"/>
    <cellStyle name="Hyperlink" xfId="6710" builtinId="8" hidden="1"/>
    <cellStyle name="Hyperlink" xfId="6724" builtinId="8" hidden="1"/>
    <cellStyle name="Hyperlink" xfId="6722" builtinId="8" hidden="1"/>
    <cellStyle name="Hyperlink" xfId="6720" builtinId="8" hidden="1"/>
    <cellStyle name="Hyperlink" xfId="6677" builtinId="8" hidden="1"/>
    <cellStyle name="Hyperlink" xfId="6717" builtinId="8" hidden="1"/>
    <cellStyle name="Hyperlink" xfId="6716" builtinId="8" hidden="1"/>
    <cellStyle name="Hyperlink" xfId="6714" builtinId="8" hidden="1"/>
    <cellStyle name="Hyperlink" xfId="6726" builtinId="8" hidden="1"/>
    <cellStyle name="Hyperlink" xfId="6728" builtinId="8" hidden="1"/>
    <cellStyle name="Hyperlink" xfId="6730" builtinId="8" hidden="1"/>
    <cellStyle name="Hyperlink" xfId="6732" builtinId="8" hidden="1"/>
    <cellStyle name="Hyperlink" xfId="6734" builtinId="8" hidden="1"/>
    <cellStyle name="Hyperlink" xfId="6736" builtinId="8" hidden="1"/>
    <cellStyle name="Hyperlink" xfId="6738" builtinId="8" hidden="1"/>
    <cellStyle name="Hyperlink" xfId="6740" builtinId="8" hidden="1"/>
    <cellStyle name="Hyperlink" xfId="6742" builtinId="8" hidden="1"/>
    <cellStyle name="Hyperlink" xfId="6744" builtinId="8" hidden="1"/>
    <cellStyle name="Hyperlink" xfId="6746" builtinId="8" hidden="1"/>
    <cellStyle name="Hyperlink" xfId="6756" builtinId="8" hidden="1"/>
    <cellStyle name="Hyperlink" xfId="6754" builtinId="8" hidden="1"/>
    <cellStyle name="Hyperlink" xfId="6753" builtinId="8" hidden="1"/>
    <cellStyle name="Hyperlink" xfId="6748" builtinId="8" hidden="1"/>
    <cellStyle name="Hyperlink" xfId="6750" builtinId="8" hidden="1"/>
    <cellStyle name="Hyperlink" xfId="6725" builtinId="8" hidden="1"/>
    <cellStyle name="Hyperlink" xfId="6758" builtinId="8" hidden="1"/>
    <cellStyle name="Hyperlink" xfId="6760" builtinId="8" hidden="1"/>
    <cellStyle name="Hyperlink" xfId="6762" builtinId="8" hidden="1"/>
    <cellStyle name="Hyperlink" xfId="6764" builtinId="8" hidden="1"/>
    <cellStyle name="Hyperlink" xfId="6766" builtinId="8" hidden="1"/>
    <cellStyle name="Hyperlink" xfId="6768" builtinId="8" hidden="1"/>
    <cellStyle name="Hyperlink" xfId="6770" builtinId="8" hidden="1"/>
    <cellStyle name="Hyperlink" xfId="6772" builtinId="8" hidden="1"/>
    <cellStyle name="Hyperlink" xfId="6774" builtinId="8" hidden="1"/>
    <cellStyle name="Hyperlink" xfId="6776" builtinId="8" hidden="1"/>
    <cellStyle name="Hyperlink" xfId="6778" builtinId="8" hidden="1"/>
    <cellStyle name="Hyperlink" xfId="6780" builtinId="8" hidden="1"/>
    <cellStyle name="Hyperlink" xfId="6783" builtinId="8" hidden="1"/>
    <cellStyle name="Hyperlink" xfId="6785" builtinId="8" hidden="1"/>
    <cellStyle name="Hyperlink" xfId="6787" builtinId="8" hidden="1"/>
    <cellStyle name="Hyperlink" xfId="6672" builtinId="8" hidden="1"/>
    <cellStyle name="Hyperlink" xfId="6173" builtinId="8" hidden="1"/>
    <cellStyle name="Hyperlink" xfId="6668" builtinId="8" hidden="1"/>
    <cellStyle name="Hyperlink" xfId="6670" builtinId="8" hidden="1"/>
    <cellStyle name="Hyperlink" xfId="6669" builtinId="8" hidden="1"/>
    <cellStyle name="Hyperlink" xfId="6782" builtinId="8" hidden="1"/>
    <cellStyle name="Hyperlink" xfId="6790" builtinId="8" hidden="1"/>
    <cellStyle name="Hyperlink" xfId="6792" builtinId="8" hidden="1"/>
    <cellStyle name="Hyperlink" xfId="6794" builtinId="8" hidden="1"/>
    <cellStyle name="Hyperlink" xfId="6796" builtinId="8" hidden="1"/>
    <cellStyle name="Hyperlink" xfId="6798" builtinId="8" hidden="1"/>
    <cellStyle name="Hyperlink" xfId="6800" builtinId="8" hidden="1"/>
    <cellStyle name="Hyperlink" xfId="6802" builtinId="8" hidden="1"/>
    <cellStyle name="Hyperlink" xfId="6804" builtinId="8" hidden="1"/>
    <cellStyle name="Hyperlink" xfId="6806" builtinId="8" hidden="1"/>
    <cellStyle name="Hyperlink" xfId="6808" builtinId="8" hidden="1"/>
    <cellStyle name="Hyperlink" xfId="6810" builtinId="8" hidden="1"/>
    <cellStyle name="Hyperlink" xfId="6812" builtinId="8" hidden="1"/>
    <cellStyle name="Hyperlink" xfId="6819" builtinId="8" hidden="1"/>
    <cellStyle name="Hyperlink" xfId="6823" builtinId="8" hidden="1"/>
    <cellStyle name="Hyperlink" xfId="6825" builtinId="8" hidden="1"/>
    <cellStyle name="Hyperlink" xfId="6827" builtinId="8" hidden="1"/>
    <cellStyle name="Hyperlink" xfId="6829" builtinId="8" hidden="1"/>
    <cellStyle name="Hyperlink" xfId="6831" builtinId="8" hidden="1"/>
    <cellStyle name="Hyperlink" xfId="6833" builtinId="8" hidden="1"/>
    <cellStyle name="Hyperlink" xfId="6835" builtinId="8" hidden="1"/>
    <cellStyle name="Hyperlink" xfId="6837" builtinId="8" hidden="1"/>
    <cellStyle name="Hyperlink" xfId="6839" builtinId="8" hidden="1"/>
    <cellStyle name="Hyperlink" xfId="6841" builtinId="8" hidden="1"/>
    <cellStyle name="Hyperlink" xfId="6843" builtinId="8" hidden="1"/>
    <cellStyle name="Hyperlink" xfId="6845" builtinId="8" hidden="1"/>
    <cellStyle name="Hyperlink" xfId="6847" builtinId="8" hidden="1"/>
    <cellStyle name="Hyperlink" xfId="6849" builtinId="8" hidden="1"/>
    <cellStyle name="Hyperlink" xfId="6851" builtinId="8" hidden="1"/>
    <cellStyle name="Hyperlink" xfId="6853" builtinId="8" hidden="1"/>
    <cellStyle name="Hyperlink" xfId="6855" builtinId="8" hidden="1"/>
    <cellStyle name="Hyperlink" xfId="6869" builtinId="8" hidden="1"/>
    <cellStyle name="Hyperlink" xfId="6867" builtinId="8" hidden="1"/>
    <cellStyle name="Hyperlink" xfId="6865" builtinId="8" hidden="1"/>
    <cellStyle name="Hyperlink" xfId="6822" builtinId="8" hidden="1"/>
    <cellStyle name="Hyperlink" xfId="6862" builtinId="8" hidden="1"/>
    <cellStyle name="Hyperlink" xfId="6861" builtinId="8" hidden="1"/>
    <cellStyle name="Hyperlink" xfId="6859" builtinId="8" hidden="1"/>
    <cellStyle name="Hyperlink" xfId="6871" builtinId="8" hidden="1"/>
    <cellStyle name="Hyperlink" xfId="6873" builtinId="8" hidden="1"/>
    <cellStyle name="Hyperlink" xfId="6875" builtinId="8" hidden="1"/>
    <cellStyle name="Hyperlink" xfId="6877" builtinId="8" hidden="1"/>
    <cellStyle name="Hyperlink" xfId="6879" builtinId="8" hidden="1"/>
    <cellStyle name="Hyperlink" xfId="6881" builtinId="8" hidden="1"/>
    <cellStyle name="Hyperlink" xfId="6883" builtinId="8" hidden="1"/>
    <cellStyle name="Hyperlink" xfId="6885" builtinId="8" hidden="1"/>
    <cellStyle name="Hyperlink" xfId="6887" builtinId="8" hidden="1"/>
    <cellStyle name="Hyperlink" xfId="6889" builtinId="8" hidden="1"/>
    <cellStyle name="Hyperlink" xfId="6891" builtinId="8" hidden="1"/>
    <cellStyle name="Hyperlink" xfId="6901" builtinId="8" hidden="1"/>
    <cellStyle name="Hyperlink" xfId="6899" builtinId="8" hidden="1"/>
    <cellStyle name="Hyperlink" xfId="6898" builtinId="8" hidden="1"/>
    <cellStyle name="Hyperlink" xfId="6893" builtinId="8" hidden="1"/>
    <cellStyle name="Hyperlink" xfId="6895" builtinId="8" hidden="1"/>
    <cellStyle name="Hyperlink" xfId="6870" builtinId="8" hidden="1"/>
    <cellStyle name="Hyperlink" xfId="6903" builtinId="8" hidden="1"/>
    <cellStyle name="Hyperlink" xfId="6905" builtinId="8" hidden="1"/>
    <cellStyle name="Hyperlink" xfId="6907" builtinId="8" hidden="1"/>
    <cellStyle name="Hyperlink" xfId="6909" builtinId="8" hidden="1"/>
    <cellStyle name="Hyperlink" xfId="6911" builtinId="8" hidden="1"/>
    <cellStyle name="Hyperlink" xfId="6913" builtinId="8" hidden="1"/>
    <cellStyle name="Hyperlink" xfId="6915" builtinId="8" hidden="1"/>
    <cellStyle name="Hyperlink" xfId="6917" builtinId="8" hidden="1"/>
    <cellStyle name="Hyperlink" xfId="6919" builtinId="8" hidden="1"/>
    <cellStyle name="Hyperlink" xfId="6921" builtinId="8" hidden="1"/>
    <cellStyle name="Hyperlink" xfId="6923" builtinId="8" hidden="1"/>
    <cellStyle name="Hyperlink" xfId="6925" builtinId="8" hidden="1"/>
    <cellStyle name="Hyperlink" xfId="6928" builtinId="8" hidden="1"/>
    <cellStyle name="Hyperlink" xfId="6930" builtinId="8" hidden="1"/>
    <cellStyle name="Hyperlink" xfId="6932" builtinId="8" hidden="1"/>
    <cellStyle name="Hyperlink" xfId="6519" builtinId="8" hidden="1"/>
    <cellStyle name="Hyperlink" xfId="6526" builtinId="8" hidden="1"/>
    <cellStyle name="Hyperlink" xfId="6676" builtinId="8" hidden="1"/>
    <cellStyle name="Hyperlink" xfId="6172" builtinId="8" hidden="1"/>
    <cellStyle name="Hyperlink" xfId="6934" builtinId="8" hidden="1"/>
    <cellStyle name="Hyperlink" xfId="6936" builtinId="8" hidden="1"/>
    <cellStyle name="Hyperlink" xfId="6938" builtinId="8" hidden="1"/>
    <cellStyle name="Hyperlink" xfId="6940" builtinId="8" hidden="1"/>
    <cellStyle name="Hyperlink" xfId="6942" builtinId="8" hidden="1"/>
    <cellStyle name="Hyperlink" xfId="6944" builtinId="8" hidden="1"/>
    <cellStyle name="Hyperlink" xfId="6946" builtinId="8" hidden="1"/>
    <cellStyle name="Hyperlink" xfId="6948" builtinId="8" hidden="1"/>
    <cellStyle name="Hyperlink" xfId="6950" builtinId="8" hidden="1"/>
    <cellStyle name="Hyperlink" xfId="6952" builtinId="8" hidden="1"/>
    <cellStyle name="Hyperlink" xfId="6954" builtinId="8" hidden="1"/>
    <cellStyle name="Hyperlink" xfId="6956" builtinId="8" hidden="1"/>
    <cellStyle name="Hyperlink" xfId="6958" builtinId="8" hidden="1"/>
    <cellStyle name="Hyperlink" xfId="6960" builtinId="8" hidden="1"/>
    <cellStyle name="Hyperlink" xfId="6967" builtinId="8" hidden="1"/>
    <cellStyle name="Hyperlink" xfId="6970" builtinId="8" hidden="1"/>
    <cellStyle name="Hyperlink" xfId="6972" builtinId="8" hidden="1"/>
    <cellStyle name="Hyperlink" xfId="6974" builtinId="8" hidden="1"/>
    <cellStyle name="Hyperlink" xfId="6976" builtinId="8" hidden="1"/>
    <cellStyle name="Hyperlink" xfId="6978" builtinId="8" hidden="1"/>
    <cellStyle name="Hyperlink" xfId="6980" builtinId="8" hidden="1"/>
    <cellStyle name="Hyperlink" xfId="6982" builtinId="8" hidden="1"/>
    <cellStyle name="Hyperlink" xfId="6984" builtinId="8" hidden="1"/>
    <cellStyle name="Hyperlink" xfId="6986" builtinId="8" hidden="1"/>
    <cellStyle name="Hyperlink" xfId="6988" builtinId="8" hidden="1"/>
    <cellStyle name="Hyperlink" xfId="6990" builtinId="8" hidden="1"/>
    <cellStyle name="Hyperlink" xfId="6992" builtinId="8" hidden="1"/>
    <cellStyle name="Hyperlink" xfId="6994" builtinId="8" hidden="1"/>
    <cellStyle name="Hyperlink" xfId="6996" builtinId="8" hidden="1"/>
    <cellStyle name="Hyperlink" xfId="6998" builtinId="8" hidden="1"/>
    <cellStyle name="Hyperlink" xfId="7000" builtinId="8" hidden="1"/>
    <cellStyle name="Hyperlink" xfId="7002" builtinId="8" hidden="1"/>
    <cellStyle name="Hyperlink" xfId="7016" builtinId="8" hidden="1"/>
    <cellStyle name="Hyperlink" xfId="7014" builtinId="8" hidden="1"/>
    <cellStyle name="Hyperlink" xfId="7012" builtinId="8" hidden="1"/>
    <cellStyle name="Hyperlink" xfId="6969" builtinId="8" hidden="1"/>
    <cellStyle name="Hyperlink" xfId="7009" builtinId="8" hidden="1"/>
    <cellStyle name="Hyperlink" xfId="7008" builtinId="8" hidden="1"/>
    <cellStyle name="Hyperlink" xfId="7006" builtinId="8" hidden="1"/>
    <cellStyle name="Hyperlink" xfId="7018" builtinId="8" hidden="1"/>
    <cellStyle name="Hyperlink" xfId="7020" builtinId="8" hidden="1"/>
    <cellStyle name="Hyperlink" xfId="7022" builtinId="8" hidden="1"/>
    <cellStyle name="Hyperlink" xfId="7024" builtinId="8" hidden="1"/>
    <cellStyle name="Hyperlink" xfId="7026" builtinId="8" hidden="1"/>
    <cellStyle name="Hyperlink" xfId="7028" builtinId="8" hidden="1"/>
    <cellStyle name="Hyperlink" xfId="7030" builtinId="8" hidden="1"/>
    <cellStyle name="Hyperlink" xfId="7032" builtinId="8" hidden="1"/>
    <cellStyle name="Hyperlink" xfId="7034" builtinId="8" hidden="1"/>
    <cellStyle name="Hyperlink" xfId="7036" builtinId="8" hidden="1"/>
    <cellStyle name="Hyperlink" xfId="7038" builtinId="8" hidden="1"/>
    <cellStyle name="Hyperlink" xfId="7048" builtinId="8" hidden="1"/>
    <cellStyle name="Hyperlink" xfId="7046" builtinId="8" hidden="1"/>
    <cellStyle name="Hyperlink" xfId="7045" builtinId="8" hidden="1"/>
    <cellStyle name="Hyperlink" xfId="7040" builtinId="8" hidden="1"/>
    <cellStyle name="Hyperlink" xfId="7042" builtinId="8" hidden="1"/>
    <cellStyle name="Hyperlink" xfId="7017" builtinId="8" hidden="1"/>
    <cellStyle name="Hyperlink" xfId="7050" builtinId="8" hidden="1"/>
    <cellStyle name="Hyperlink" xfId="7052" builtinId="8" hidden="1"/>
    <cellStyle name="Hyperlink" xfId="7054" builtinId="8" hidden="1"/>
    <cellStyle name="Hyperlink" xfId="7056" builtinId="8" hidden="1"/>
    <cellStyle name="Hyperlink" xfId="7058" builtinId="8" hidden="1"/>
    <cellStyle name="Hyperlink" xfId="7060" builtinId="8" hidden="1"/>
    <cellStyle name="Hyperlink" xfId="7062" builtinId="8" hidden="1"/>
    <cellStyle name="Hyperlink" xfId="7064" builtinId="8" hidden="1"/>
    <cellStyle name="Hyperlink" xfId="7066" builtinId="8" hidden="1"/>
    <cellStyle name="Hyperlink" xfId="7068" builtinId="8" hidden="1"/>
    <cellStyle name="Hyperlink" xfId="7070" builtinId="8" hidden="1"/>
    <cellStyle name="Hyperlink" xfId="7072" builtinId="8" hidden="1"/>
    <cellStyle name="Hyperlink" xfId="7075" builtinId="8" hidden="1"/>
    <cellStyle name="Hyperlink" xfId="7077" builtinId="8" hidden="1"/>
    <cellStyle name="Hyperlink" xfId="7079" builtinId="8" hidden="1"/>
    <cellStyle name="Hyperlink" xfId="6966" builtinId="8" hidden="1"/>
    <cellStyle name="Hyperlink" xfId="6674" builtinId="8" hidden="1"/>
    <cellStyle name="Hyperlink" xfId="6962" builtinId="8" hidden="1"/>
    <cellStyle name="Hyperlink" xfId="6964" builtinId="8" hidden="1"/>
    <cellStyle name="Hyperlink" xfId="6963" builtinId="8" hidden="1"/>
    <cellStyle name="Hyperlink" xfId="7074" builtinId="8" hidden="1"/>
    <cellStyle name="Hyperlink" xfId="7082" builtinId="8" hidden="1"/>
    <cellStyle name="Hyperlink" xfId="7084" builtinId="8" hidden="1"/>
    <cellStyle name="Hyperlink" xfId="7086" builtinId="8" hidden="1"/>
    <cellStyle name="Hyperlink" xfId="7088" builtinId="8" hidden="1"/>
    <cellStyle name="Hyperlink" xfId="7090" builtinId="8" hidden="1"/>
    <cellStyle name="Hyperlink" xfId="7092" builtinId="8" hidden="1"/>
    <cellStyle name="Hyperlink" xfId="7094" builtinId="8" hidden="1"/>
    <cellStyle name="Hyperlink" xfId="7096" builtinId="8" hidden="1"/>
    <cellStyle name="Hyperlink" xfId="7098" builtinId="8" hidden="1"/>
    <cellStyle name="Hyperlink" xfId="7100" builtinId="8" hidden="1"/>
    <cellStyle name="Hyperlink" xfId="7102" builtinId="8" hidden="1"/>
    <cellStyle name="Hyperlink" xfId="7104" builtinId="8" hidden="1"/>
    <cellStyle name="Hyperlink" xfId="7107" builtinId="8" hidden="1"/>
    <cellStyle name="Hyperlink" xfId="7110" builtinId="8" hidden="1"/>
    <cellStyle name="Hyperlink" xfId="7112" builtinId="8" hidden="1"/>
    <cellStyle name="Hyperlink" xfId="7114" builtinId="8" hidden="1"/>
    <cellStyle name="Hyperlink" xfId="7116" builtinId="8" hidden="1"/>
    <cellStyle name="Hyperlink" xfId="7118" builtinId="8" hidden="1"/>
    <cellStyle name="Hyperlink" xfId="7120" builtinId="8" hidden="1"/>
    <cellStyle name="Hyperlink" xfId="7122" builtinId="8" hidden="1"/>
    <cellStyle name="Hyperlink" xfId="7124" builtinId="8" hidden="1"/>
    <cellStyle name="Hyperlink" xfId="7126" builtinId="8" hidden="1"/>
    <cellStyle name="Hyperlink" xfId="7128" builtinId="8" hidden="1"/>
    <cellStyle name="Hyperlink" xfId="7130" builtinId="8" hidden="1"/>
    <cellStyle name="Hyperlink" xfId="7132" builtinId="8" hidden="1"/>
    <cellStyle name="Hyperlink" xfId="7134" builtinId="8" hidden="1"/>
    <cellStyle name="Hyperlink" xfId="7136" builtinId="8" hidden="1"/>
    <cellStyle name="Hyperlink" xfId="7138" builtinId="8" hidden="1"/>
    <cellStyle name="Hyperlink" xfId="7140" builtinId="8" hidden="1"/>
    <cellStyle name="Hyperlink" xfId="7142" builtinId="8" hidden="1"/>
    <cellStyle name="Hyperlink" xfId="7156" builtinId="8" hidden="1"/>
    <cellStyle name="Hyperlink" xfId="7154" builtinId="8" hidden="1"/>
    <cellStyle name="Hyperlink" xfId="7152" builtinId="8" hidden="1"/>
    <cellStyle name="Hyperlink" xfId="7109" builtinId="8" hidden="1"/>
    <cellStyle name="Hyperlink" xfId="7149" builtinId="8" hidden="1"/>
    <cellStyle name="Hyperlink" xfId="7148" builtinId="8" hidden="1"/>
    <cellStyle name="Hyperlink" xfId="7146" builtinId="8" hidden="1"/>
    <cellStyle name="Hyperlink" xfId="7158" builtinId="8" hidden="1"/>
    <cellStyle name="Hyperlink" xfId="7160" builtinId="8" hidden="1"/>
    <cellStyle name="Hyperlink" xfId="7162" builtinId="8" hidden="1"/>
    <cellStyle name="Hyperlink" xfId="7164" builtinId="8" hidden="1"/>
    <cellStyle name="Hyperlink" xfId="7166" builtinId="8" hidden="1"/>
    <cellStyle name="Hyperlink" xfId="7168" builtinId="8" hidden="1"/>
    <cellStyle name="Hyperlink" xfId="7170" builtinId="8" hidden="1"/>
    <cellStyle name="Hyperlink" xfId="7172" builtinId="8" hidden="1"/>
    <cellStyle name="Hyperlink" xfId="7174" builtinId="8" hidden="1"/>
    <cellStyle name="Hyperlink" xfId="7176" builtinId="8" hidden="1"/>
    <cellStyle name="Hyperlink" xfId="7178" builtinId="8" hidden="1"/>
    <cellStyle name="Hyperlink" xfId="7188" builtinId="8" hidden="1"/>
    <cellStyle name="Hyperlink" xfId="7186" builtinId="8" hidden="1"/>
    <cellStyle name="Hyperlink" xfId="7185" builtinId="8" hidden="1"/>
    <cellStyle name="Hyperlink" xfId="7180" builtinId="8" hidden="1"/>
    <cellStyle name="Hyperlink" xfId="7182" builtinId="8" hidden="1"/>
    <cellStyle name="Hyperlink" xfId="7157" builtinId="8" hidden="1"/>
    <cellStyle name="Hyperlink" xfId="7190" builtinId="8" hidden="1"/>
    <cellStyle name="Hyperlink" xfId="7192" builtinId="8" hidden="1"/>
    <cellStyle name="Hyperlink" xfId="7194" builtinId="8" hidden="1"/>
    <cellStyle name="Hyperlink" xfId="7196" builtinId="8" hidden="1"/>
    <cellStyle name="Hyperlink" xfId="7198" builtinId="8" hidden="1"/>
    <cellStyle name="Hyperlink" xfId="7200" builtinId="8" hidden="1"/>
    <cellStyle name="Hyperlink" xfId="7202" builtinId="8" hidden="1"/>
    <cellStyle name="Hyperlink" xfId="7204" builtinId="8" hidden="1"/>
    <cellStyle name="Hyperlink" xfId="7206" builtinId="8" hidden="1"/>
    <cellStyle name="Hyperlink" xfId="7208" builtinId="8" hidden="1"/>
    <cellStyle name="Hyperlink" xfId="7210" builtinId="8" hidden="1"/>
    <cellStyle name="Hyperlink" xfId="7212" builtinId="8" hidden="1"/>
    <cellStyle name="Hyperlink" xfId="7214" builtinId="8" hidden="1"/>
    <cellStyle name="Hyperlink" xfId="7216" builtinId="8" hidden="1"/>
    <cellStyle name="Hyperlink" xfId="7218" builtinId="8" hidden="1"/>
    <cellStyle name="Hyperlink" xfId="7222" builtinId="8" hidden="1"/>
    <cellStyle name="Hyperlink" xfId="7224" builtinId="8" hidden="1"/>
    <cellStyle name="Hyperlink" xfId="7226" builtinId="8" hidden="1"/>
    <cellStyle name="Hyperlink" xfId="7228" builtinId="8" hidden="1"/>
    <cellStyle name="Hyperlink" xfId="7230" builtinId="8" hidden="1"/>
    <cellStyle name="Hyperlink" xfId="7232" builtinId="8" hidden="1"/>
    <cellStyle name="Hyperlink" xfId="7234" builtinId="8" hidden="1"/>
    <cellStyle name="Hyperlink" xfId="7236" builtinId="8" hidden="1"/>
    <cellStyle name="Hyperlink" xfId="7238" builtinId="8" hidden="1"/>
    <cellStyle name="Hyperlink" xfId="7240" builtinId="8" hidden="1"/>
    <cellStyle name="Hyperlink" xfId="7242" builtinId="8" hidden="1"/>
    <cellStyle name="Hyperlink" xfId="7244" builtinId="8" hidden="1"/>
    <cellStyle name="Hyperlink" xfId="7246" builtinId="8" hidden="1"/>
    <cellStyle name="Hyperlink" xfId="7248" builtinId="8" hidden="1"/>
    <cellStyle name="Hyperlink" xfId="7250" builtinId="8" hidden="1"/>
    <cellStyle name="Hyperlink" xfId="7252" builtinId="8" hidden="1"/>
    <cellStyle name="Hyperlink" xfId="7254" builtinId="8" hidden="1"/>
    <cellStyle name="Hyperlink" xfId="7256" builtinId="8" hidden="1"/>
    <cellStyle name="Hyperlink" xfId="7263" builtinId="8" hidden="1"/>
    <cellStyle name="Hyperlink" xfId="7267" builtinId="8" hidden="1"/>
    <cellStyle name="Hyperlink" xfId="7269" builtinId="8" hidden="1"/>
    <cellStyle name="Hyperlink" xfId="7271" builtinId="8" hidden="1"/>
    <cellStyle name="Hyperlink" xfId="7273" builtinId="8" hidden="1"/>
    <cellStyle name="Hyperlink" xfId="7275" builtinId="8" hidden="1"/>
    <cellStyle name="Hyperlink" xfId="7277" builtinId="8" hidden="1"/>
    <cellStyle name="Hyperlink" xfId="7279" builtinId="8" hidden="1"/>
    <cellStyle name="Hyperlink" xfId="7281" builtinId="8" hidden="1"/>
    <cellStyle name="Hyperlink" xfId="7283" builtinId="8" hidden="1"/>
    <cellStyle name="Hyperlink" xfId="7285" builtinId="8" hidden="1"/>
    <cellStyle name="Hyperlink" xfId="7287" builtinId="8" hidden="1"/>
    <cellStyle name="Hyperlink" xfId="7289" builtinId="8" hidden="1"/>
    <cellStyle name="Hyperlink" xfId="7291" builtinId="8" hidden="1"/>
    <cellStyle name="Hyperlink" xfId="7293" builtinId="8" hidden="1"/>
    <cellStyle name="Hyperlink" xfId="7295" builtinId="8" hidden="1"/>
    <cellStyle name="Hyperlink" xfId="7297" builtinId="8" hidden="1"/>
    <cellStyle name="Hyperlink" xfId="7299" builtinId="8" hidden="1"/>
    <cellStyle name="Hyperlink" xfId="7313" builtinId="8" hidden="1"/>
    <cellStyle name="Hyperlink" xfId="7311" builtinId="8" hidden="1"/>
    <cellStyle name="Hyperlink" xfId="7309" builtinId="8" hidden="1"/>
    <cellStyle name="Hyperlink" xfId="7266" builtinId="8" hidden="1"/>
    <cellStyle name="Hyperlink" xfId="7306" builtinId="8" hidden="1"/>
    <cellStyle name="Hyperlink" xfId="7305" builtinId="8" hidden="1"/>
    <cellStyle name="Hyperlink" xfId="7303" builtinId="8" hidden="1"/>
    <cellStyle name="Hyperlink" xfId="7315" builtinId="8" hidden="1"/>
    <cellStyle name="Hyperlink" xfId="7317" builtinId="8" hidden="1"/>
    <cellStyle name="Hyperlink" xfId="7319" builtinId="8" hidden="1"/>
    <cellStyle name="Hyperlink" xfId="7321" builtinId="8" hidden="1"/>
    <cellStyle name="Hyperlink" xfId="7323" builtinId="8" hidden="1"/>
    <cellStyle name="Hyperlink" xfId="7325" builtinId="8" hidden="1"/>
    <cellStyle name="Hyperlink" xfId="7327" builtinId="8" hidden="1"/>
    <cellStyle name="Hyperlink" xfId="7329" builtinId="8" hidden="1"/>
    <cellStyle name="Hyperlink" xfId="7331" builtinId="8" hidden="1"/>
    <cellStyle name="Hyperlink" xfId="7333" builtinId="8" hidden="1"/>
    <cellStyle name="Hyperlink" xfId="7335" builtinId="8" hidden="1"/>
    <cellStyle name="Hyperlink" xfId="7345" builtinId="8" hidden="1"/>
    <cellStyle name="Hyperlink" xfId="7343" builtinId="8" hidden="1"/>
    <cellStyle name="Hyperlink" xfId="7342" builtinId="8" hidden="1"/>
    <cellStyle name="Hyperlink" xfId="7337" builtinId="8" hidden="1"/>
    <cellStyle name="Hyperlink" xfId="7339" builtinId="8" hidden="1"/>
    <cellStyle name="Hyperlink" xfId="7314" builtinId="8" hidden="1"/>
    <cellStyle name="Hyperlink" xfId="7347" builtinId="8" hidden="1"/>
    <cellStyle name="Hyperlink" xfId="7349" builtinId="8" hidden="1"/>
    <cellStyle name="Hyperlink" xfId="7351" builtinId="8" hidden="1"/>
    <cellStyle name="Hyperlink" xfId="7353" builtinId="8" hidden="1"/>
    <cellStyle name="Hyperlink" xfId="7355" builtinId="8" hidden="1"/>
    <cellStyle name="Hyperlink" xfId="7357" builtinId="8" hidden="1"/>
    <cellStyle name="Hyperlink" xfId="7359" builtinId="8" hidden="1"/>
    <cellStyle name="Hyperlink" xfId="7361" builtinId="8" hidden="1"/>
    <cellStyle name="Hyperlink" xfId="7363" builtinId="8" hidden="1"/>
    <cellStyle name="Hyperlink" xfId="7365" builtinId="8" hidden="1"/>
    <cellStyle name="Hyperlink" xfId="7367" builtinId="8" hidden="1"/>
    <cellStyle name="Hyperlink" xfId="7369" builtinId="8" hidden="1"/>
    <cellStyle name="Hyperlink" xfId="7383" builtinId="8" hidden="1"/>
    <cellStyle name="Hyperlink" xfId="7385" builtinId="8" hidden="1"/>
    <cellStyle name="Hyperlink" xfId="7387" builtinId="8" hidden="1"/>
    <cellStyle name="Hyperlink" xfId="7389" builtinId="8" hidden="1"/>
    <cellStyle name="Hyperlink" xfId="7391" builtinId="8" hidden="1"/>
    <cellStyle name="Hyperlink" xfId="7393" builtinId="8" hidden="1"/>
    <cellStyle name="Hyperlink" xfId="7395" builtinId="8" hidden="1"/>
    <cellStyle name="Hyperlink" xfId="7397" builtinId="8" hidden="1"/>
    <cellStyle name="Hyperlink" xfId="7399" builtinId="8" hidden="1"/>
    <cellStyle name="Hyperlink" xfId="7401" builtinId="8" hidden="1"/>
    <cellStyle name="Hyperlink" xfId="7403" builtinId="8" hidden="1"/>
    <cellStyle name="Hyperlink" xfId="7405" builtinId="8" hidden="1"/>
    <cellStyle name="Hyperlink" xfId="7407" builtinId="8" hidden="1"/>
    <cellStyle name="Hyperlink" xfId="7409" builtinId="8" hidden="1"/>
    <cellStyle name="Hyperlink" xfId="7411" builtinId="8" hidden="1"/>
    <cellStyle name="Hyperlink" xfId="7413" builtinId="8" hidden="1"/>
    <cellStyle name="Hyperlink" xfId="7415" builtinId="8" hidden="1"/>
    <cellStyle name="Hyperlink" xfId="7417" builtinId="8" hidden="1"/>
    <cellStyle name="Hyperlink" xfId="7425" builtinId="8" hidden="1"/>
    <cellStyle name="Hyperlink" xfId="7432" builtinId="8" hidden="1"/>
    <cellStyle name="Hyperlink" xfId="7434" builtinId="8" hidden="1"/>
    <cellStyle name="Hyperlink" xfId="7436" builtinId="8" hidden="1"/>
    <cellStyle name="Hyperlink" xfId="7438" builtinId="8" hidden="1"/>
    <cellStyle name="Hyperlink" xfId="7440" builtinId="8" hidden="1"/>
    <cellStyle name="Hyperlink" xfId="7442" builtinId="8" hidden="1"/>
    <cellStyle name="Hyperlink" xfId="7444" builtinId="8" hidden="1"/>
    <cellStyle name="Hyperlink" xfId="7446" builtinId="8" hidden="1"/>
    <cellStyle name="Hyperlink" xfId="7448" builtinId="8" hidden="1"/>
    <cellStyle name="Hyperlink" xfId="7450" builtinId="8" hidden="1"/>
    <cellStyle name="Hyperlink" xfId="7452" builtinId="8" hidden="1"/>
    <cellStyle name="Hyperlink" xfId="7454" builtinId="8" hidden="1"/>
    <cellStyle name="Hyperlink" xfId="7456" builtinId="8" hidden="1"/>
    <cellStyle name="Hyperlink" xfId="7458" builtinId="8" hidden="1"/>
    <cellStyle name="Hyperlink" xfId="7460" builtinId="8" hidden="1"/>
    <cellStyle name="Hyperlink" xfId="7462" builtinId="8" hidden="1"/>
    <cellStyle name="Hyperlink" xfId="7464" builtinId="8" hidden="1"/>
    <cellStyle name="Hyperlink" xfId="7478" builtinId="8" hidden="1"/>
    <cellStyle name="Hyperlink" xfId="7476" builtinId="8" hidden="1"/>
    <cellStyle name="Hyperlink" xfId="7474" builtinId="8" hidden="1"/>
    <cellStyle name="Hyperlink" xfId="7431" builtinId="8" hidden="1"/>
    <cellStyle name="Hyperlink" xfId="7471" builtinId="8" hidden="1"/>
    <cellStyle name="Hyperlink" xfId="7470" builtinId="8" hidden="1"/>
    <cellStyle name="Hyperlink" xfId="7468" builtinId="8" hidden="1"/>
    <cellStyle name="Hyperlink" xfId="7480" builtinId="8" hidden="1"/>
    <cellStyle name="Hyperlink" xfId="7482" builtinId="8" hidden="1"/>
    <cellStyle name="Hyperlink" xfId="7484" builtinId="8" hidden="1"/>
    <cellStyle name="Hyperlink" xfId="7486" builtinId="8" hidden="1"/>
    <cellStyle name="Hyperlink" xfId="7488" builtinId="8" hidden="1"/>
    <cellStyle name="Hyperlink" xfId="7490" builtinId="8" hidden="1"/>
    <cellStyle name="Hyperlink" xfId="7492" builtinId="8" hidden="1"/>
    <cellStyle name="Hyperlink" xfId="7494" builtinId="8" hidden="1"/>
    <cellStyle name="Hyperlink" xfId="7496" builtinId="8" hidden="1"/>
    <cellStyle name="Hyperlink" xfId="7498" builtinId="8" hidden="1"/>
    <cellStyle name="Hyperlink" xfId="7500" builtinId="8" hidden="1"/>
    <cellStyle name="Hyperlink" xfId="7510" builtinId="8" hidden="1"/>
    <cellStyle name="Hyperlink" xfId="7508" builtinId="8" hidden="1"/>
    <cellStyle name="Hyperlink" xfId="7507" builtinId="8" hidden="1"/>
    <cellStyle name="Hyperlink" xfId="7502" builtinId="8" hidden="1"/>
    <cellStyle name="Hyperlink" xfId="7504" builtinId="8" hidden="1"/>
    <cellStyle name="Hyperlink" xfId="7479" builtinId="8" hidden="1"/>
    <cellStyle name="Hyperlink" xfId="7512" builtinId="8" hidden="1"/>
    <cellStyle name="Hyperlink" xfId="7514" builtinId="8" hidden="1"/>
    <cellStyle name="Hyperlink" xfId="7516" builtinId="8" hidden="1"/>
    <cellStyle name="Hyperlink" xfId="7518" builtinId="8" hidden="1"/>
    <cellStyle name="Hyperlink" xfId="7520" builtinId="8" hidden="1"/>
    <cellStyle name="Hyperlink" xfId="7522" builtinId="8" hidden="1"/>
    <cellStyle name="Hyperlink" xfId="7524" builtinId="8" hidden="1"/>
    <cellStyle name="Hyperlink" xfId="7526" builtinId="8" hidden="1"/>
    <cellStyle name="Hyperlink" xfId="7528" builtinId="8" hidden="1"/>
    <cellStyle name="Hyperlink" xfId="7530" builtinId="8" hidden="1"/>
    <cellStyle name="Hyperlink" xfId="7532" builtinId="8" hidden="1"/>
    <cellStyle name="Hyperlink" xfId="7534" builtinId="8" hidden="1"/>
    <cellStyle name="Hyperlink" xfId="7537" builtinId="8" hidden="1"/>
    <cellStyle name="Hyperlink" xfId="7539" builtinId="8" hidden="1"/>
    <cellStyle name="Hyperlink" xfId="7541" builtinId="8" hidden="1"/>
    <cellStyle name="Hyperlink" xfId="7372" builtinId="8" hidden="1"/>
    <cellStyle name="Hyperlink" xfId="7371" builtinId="8" hidden="1"/>
    <cellStyle name="Hyperlink" xfId="7543" builtinId="8" hidden="1"/>
    <cellStyle name="Hyperlink" xfId="7545" builtinId="8" hidden="1"/>
    <cellStyle name="Hyperlink" xfId="7547" builtinId="8" hidden="1"/>
    <cellStyle name="Hyperlink" xfId="7549" builtinId="8" hidden="1"/>
    <cellStyle name="Hyperlink" xfId="7551" builtinId="8" hidden="1"/>
    <cellStyle name="Hyperlink" xfId="7553" builtinId="8" hidden="1"/>
    <cellStyle name="Hyperlink" xfId="7555" builtinId="8" hidden="1"/>
    <cellStyle name="Hyperlink" xfId="7557" builtinId="8" hidden="1"/>
    <cellStyle name="Hyperlink" xfId="7559" builtinId="8" hidden="1"/>
    <cellStyle name="Hyperlink" xfId="7561" builtinId="8" hidden="1"/>
    <cellStyle name="Hyperlink" xfId="7563" builtinId="8" hidden="1"/>
    <cellStyle name="Hyperlink" xfId="7565" builtinId="8" hidden="1"/>
    <cellStyle name="Hyperlink" xfId="7567" builtinId="8" hidden="1"/>
    <cellStyle name="Hyperlink" xfId="7569" builtinId="8" hidden="1"/>
    <cellStyle name="Hyperlink" xfId="7571" builtinId="8" hidden="1"/>
    <cellStyle name="Hyperlink" xfId="7573" builtinId="8" hidden="1"/>
    <cellStyle name="Hyperlink" xfId="7581" builtinId="8" hidden="1"/>
    <cellStyle name="Hyperlink" xfId="7587" builtinId="8" hidden="1"/>
    <cellStyle name="Hyperlink" xfId="7589" builtinId="8" hidden="1"/>
    <cellStyle name="Hyperlink" xfId="7591" builtinId="8" hidden="1"/>
    <cellStyle name="Hyperlink" xfId="7593" builtinId="8" hidden="1"/>
    <cellStyle name="Hyperlink" xfId="7595" builtinId="8" hidden="1"/>
    <cellStyle name="Hyperlink" xfId="7597" builtinId="8" hidden="1"/>
    <cellStyle name="Hyperlink" xfId="7599" builtinId="8" hidden="1"/>
    <cellStyle name="Hyperlink" xfId="7601" builtinId="8" hidden="1"/>
    <cellStyle name="Hyperlink" xfId="7603" builtinId="8" hidden="1"/>
    <cellStyle name="Hyperlink" xfId="7605" builtinId="8" hidden="1"/>
    <cellStyle name="Hyperlink" xfId="7607" builtinId="8" hidden="1"/>
    <cellStyle name="Hyperlink" xfId="7609" builtinId="8" hidden="1"/>
    <cellStyle name="Hyperlink" xfId="7611" builtinId="8" hidden="1"/>
    <cellStyle name="Hyperlink" xfId="7613" builtinId="8" hidden="1"/>
    <cellStyle name="Hyperlink" xfId="7615" builtinId="8" hidden="1"/>
    <cellStyle name="Hyperlink" xfId="7617" builtinId="8" hidden="1"/>
    <cellStyle name="Hyperlink" xfId="7619" builtinId="8" hidden="1"/>
    <cellStyle name="Hyperlink" xfId="7633" builtinId="8" hidden="1"/>
    <cellStyle name="Hyperlink" xfId="7631" builtinId="8" hidden="1"/>
    <cellStyle name="Hyperlink" xfId="7629" builtinId="8" hidden="1"/>
    <cellStyle name="Hyperlink" xfId="7586" builtinId="8" hidden="1"/>
    <cellStyle name="Hyperlink" xfId="7626" builtinId="8" hidden="1"/>
    <cellStyle name="Hyperlink" xfId="7625" builtinId="8" hidden="1"/>
    <cellStyle name="Hyperlink" xfId="7623" builtinId="8" hidden="1"/>
    <cellStyle name="Hyperlink" xfId="7635" builtinId="8" hidden="1"/>
    <cellStyle name="Hyperlink" xfId="7637" builtinId="8" hidden="1"/>
    <cellStyle name="Hyperlink" xfId="7639" builtinId="8" hidden="1"/>
    <cellStyle name="Hyperlink" xfId="7641" builtinId="8" hidden="1"/>
    <cellStyle name="Hyperlink" xfId="7643" builtinId="8" hidden="1"/>
    <cellStyle name="Hyperlink" xfId="7645" builtinId="8" hidden="1"/>
    <cellStyle name="Hyperlink" xfId="7647" builtinId="8" hidden="1"/>
    <cellStyle name="Hyperlink" xfId="7649" builtinId="8" hidden="1"/>
    <cellStyle name="Hyperlink" xfId="7651" builtinId="8" hidden="1"/>
    <cellStyle name="Hyperlink" xfId="7653" builtinId="8" hidden="1"/>
    <cellStyle name="Hyperlink" xfId="7655" builtinId="8" hidden="1"/>
    <cellStyle name="Hyperlink" xfId="7665" builtinId="8" hidden="1"/>
    <cellStyle name="Hyperlink" xfId="7663" builtinId="8" hidden="1"/>
    <cellStyle name="Hyperlink" xfId="7662" builtinId="8" hidden="1"/>
    <cellStyle name="Hyperlink" xfId="7657" builtinId="8" hidden="1"/>
    <cellStyle name="Hyperlink" xfId="7659" builtinId="8" hidden="1"/>
    <cellStyle name="Hyperlink" xfId="7634" builtinId="8" hidden="1"/>
    <cellStyle name="Hyperlink" xfId="7667" builtinId="8" hidden="1"/>
    <cellStyle name="Hyperlink" xfId="7669" builtinId="8" hidden="1"/>
    <cellStyle name="Hyperlink" xfId="7671" builtinId="8" hidden="1"/>
    <cellStyle name="Hyperlink" xfId="7673" builtinId="8" hidden="1"/>
    <cellStyle name="Hyperlink" xfId="7675" builtinId="8" hidden="1"/>
    <cellStyle name="Hyperlink" xfId="7677" builtinId="8" hidden="1"/>
    <cellStyle name="Hyperlink" xfId="7679" builtinId="8" hidden="1"/>
    <cellStyle name="Hyperlink" xfId="7681" builtinId="8" hidden="1"/>
    <cellStyle name="Hyperlink" xfId="7683" builtinId="8" hidden="1"/>
    <cellStyle name="Hyperlink" xfId="7685" builtinId="8" hidden="1"/>
    <cellStyle name="Hyperlink" xfId="7687" builtinId="8" hidden="1"/>
    <cellStyle name="Hyperlink" xfId="7689" builtinId="8" hidden="1"/>
    <cellStyle name="Hyperlink" xfId="7692" builtinId="8" hidden="1"/>
    <cellStyle name="Hyperlink" xfId="7694" builtinId="8" hidden="1"/>
    <cellStyle name="Hyperlink" xfId="7696" builtinId="8" hidden="1"/>
    <cellStyle name="Hyperlink" xfId="7580" builtinId="8" hidden="1"/>
    <cellStyle name="Hyperlink" xfId="7379" builtinId="8" hidden="1"/>
    <cellStyle name="Hyperlink" xfId="7576" builtinId="8" hidden="1"/>
    <cellStyle name="Hyperlink" xfId="7578" builtinId="8" hidden="1"/>
    <cellStyle name="Hyperlink" xfId="7577" builtinId="8" hidden="1"/>
    <cellStyle name="Hyperlink" xfId="7691" builtinId="8" hidden="1"/>
    <cellStyle name="Hyperlink" xfId="7699" builtinId="8" hidden="1"/>
    <cellStyle name="Hyperlink" xfId="7701" builtinId="8" hidden="1"/>
    <cellStyle name="Hyperlink" xfId="7703" builtinId="8" hidden="1"/>
    <cellStyle name="Hyperlink" xfId="7705" builtinId="8" hidden="1"/>
    <cellStyle name="Hyperlink" xfId="7707" builtinId="8" hidden="1"/>
    <cellStyle name="Hyperlink" xfId="7709" builtinId="8" hidden="1"/>
    <cellStyle name="Hyperlink" xfId="7711" builtinId="8" hidden="1"/>
    <cellStyle name="Hyperlink" xfId="7713" builtinId="8" hidden="1"/>
    <cellStyle name="Hyperlink" xfId="7715" builtinId="8" hidden="1"/>
    <cellStyle name="Hyperlink" xfId="7717" builtinId="8" hidden="1"/>
    <cellStyle name="Hyperlink" xfId="7719" builtinId="8" hidden="1"/>
    <cellStyle name="Hyperlink" xfId="7721" builtinId="8" hidden="1"/>
    <cellStyle name="Hyperlink" xfId="7729" builtinId="8" hidden="1"/>
    <cellStyle name="Hyperlink" xfId="7736" builtinId="8" hidden="1"/>
    <cellStyle name="Hyperlink" xfId="7738" builtinId="8" hidden="1"/>
    <cellStyle name="Hyperlink" xfId="7740" builtinId="8" hidden="1"/>
    <cellStyle name="Hyperlink" xfId="7742" builtinId="8" hidden="1"/>
    <cellStyle name="Hyperlink" xfId="7744" builtinId="8" hidden="1"/>
    <cellStyle name="Hyperlink" xfId="7746" builtinId="8" hidden="1"/>
    <cellStyle name="Hyperlink" xfId="7748" builtinId="8" hidden="1"/>
    <cellStyle name="Hyperlink" xfId="7750" builtinId="8" hidden="1"/>
    <cellStyle name="Hyperlink" xfId="7752" builtinId="8" hidden="1"/>
    <cellStyle name="Hyperlink" xfId="7754" builtinId="8" hidden="1"/>
    <cellStyle name="Hyperlink" xfId="7756" builtinId="8" hidden="1"/>
    <cellStyle name="Hyperlink" xfId="7758" builtinId="8" hidden="1"/>
    <cellStyle name="Hyperlink" xfId="7760" builtinId="8" hidden="1"/>
    <cellStyle name="Hyperlink" xfId="7762" builtinId="8" hidden="1"/>
    <cellStyle name="Hyperlink" xfId="7764" builtinId="8" hidden="1"/>
    <cellStyle name="Hyperlink" xfId="7766" builtinId="8" hidden="1"/>
    <cellStyle name="Hyperlink" xfId="7768" builtinId="8" hidden="1"/>
    <cellStyle name="Hyperlink" xfId="7782" builtinId="8" hidden="1"/>
    <cellStyle name="Hyperlink" xfId="7780" builtinId="8" hidden="1"/>
    <cellStyle name="Hyperlink" xfId="7778" builtinId="8" hidden="1"/>
    <cellStyle name="Hyperlink" xfId="7735" builtinId="8" hidden="1"/>
    <cellStyle name="Hyperlink" xfId="7775" builtinId="8" hidden="1"/>
    <cellStyle name="Hyperlink" xfId="7774" builtinId="8" hidden="1"/>
    <cellStyle name="Hyperlink" xfId="7772" builtinId="8" hidden="1"/>
    <cellStyle name="Hyperlink" xfId="7784" builtinId="8" hidden="1"/>
    <cellStyle name="Hyperlink" xfId="7786" builtinId="8" hidden="1"/>
    <cellStyle name="Hyperlink" xfId="7788" builtinId="8" hidden="1"/>
    <cellStyle name="Hyperlink" xfId="7790" builtinId="8" hidden="1"/>
    <cellStyle name="Hyperlink" xfId="7792" builtinId="8" hidden="1"/>
    <cellStyle name="Hyperlink" xfId="7794" builtinId="8" hidden="1"/>
    <cellStyle name="Hyperlink" xfId="7796" builtinId="8" hidden="1"/>
    <cellStyle name="Hyperlink" xfId="7798" builtinId="8" hidden="1"/>
    <cellStyle name="Hyperlink" xfId="7800" builtinId="8" hidden="1"/>
    <cellStyle name="Hyperlink" xfId="7802" builtinId="8" hidden="1"/>
    <cellStyle name="Hyperlink" xfId="7804" builtinId="8" hidden="1"/>
    <cellStyle name="Hyperlink" xfId="7814" builtinId="8" hidden="1"/>
    <cellStyle name="Hyperlink" xfId="7812" builtinId="8" hidden="1"/>
    <cellStyle name="Hyperlink" xfId="7811" builtinId="8" hidden="1"/>
    <cellStyle name="Hyperlink" xfId="7806" builtinId="8" hidden="1"/>
    <cellStyle name="Hyperlink" xfId="7808" builtinId="8" hidden="1"/>
    <cellStyle name="Hyperlink" xfId="7783" builtinId="8" hidden="1"/>
    <cellStyle name="Hyperlink" xfId="7816" builtinId="8" hidden="1"/>
    <cellStyle name="Hyperlink" xfId="7818" builtinId="8" hidden="1"/>
    <cellStyle name="Hyperlink" xfId="7820" builtinId="8" hidden="1"/>
    <cellStyle name="Hyperlink" xfId="7822" builtinId="8" hidden="1"/>
    <cellStyle name="Hyperlink" xfId="7824" builtinId="8" hidden="1"/>
    <cellStyle name="Hyperlink" xfId="7826" builtinId="8" hidden="1"/>
    <cellStyle name="Hyperlink" xfId="7828" builtinId="8" hidden="1"/>
    <cellStyle name="Hyperlink" xfId="7830" builtinId="8" hidden="1"/>
    <cellStyle name="Hyperlink" xfId="7832" builtinId="8" hidden="1"/>
    <cellStyle name="Hyperlink" xfId="7834" builtinId="8" hidden="1"/>
    <cellStyle name="Hyperlink" xfId="7836" builtinId="8" hidden="1"/>
    <cellStyle name="Hyperlink" xfId="7838" builtinId="8" hidden="1"/>
    <cellStyle name="Hyperlink" xfId="7841" builtinId="8" hidden="1"/>
    <cellStyle name="Hyperlink" xfId="7843" builtinId="8" hidden="1"/>
    <cellStyle name="Hyperlink" xfId="7845" builtinId="8" hidden="1"/>
    <cellStyle name="Hyperlink" xfId="7728" builtinId="8" hidden="1"/>
    <cellStyle name="Hyperlink" xfId="7424" builtinId="8" hidden="1"/>
    <cellStyle name="Hyperlink" xfId="7724" builtinId="8" hidden="1"/>
    <cellStyle name="Hyperlink" xfId="7726" builtinId="8" hidden="1"/>
    <cellStyle name="Hyperlink" xfId="7725" builtinId="8" hidden="1"/>
    <cellStyle name="Hyperlink" xfId="7840" builtinId="8" hidden="1"/>
    <cellStyle name="Hyperlink" xfId="7848" builtinId="8" hidden="1"/>
    <cellStyle name="Hyperlink" xfId="7850" builtinId="8" hidden="1"/>
    <cellStyle name="Hyperlink" xfId="7852" builtinId="8" hidden="1"/>
    <cellStyle name="Hyperlink" xfId="7854" builtinId="8" hidden="1"/>
    <cellStyle name="Hyperlink" xfId="7856" builtinId="8" hidden="1"/>
    <cellStyle name="Hyperlink" xfId="7858" builtinId="8" hidden="1"/>
    <cellStyle name="Hyperlink" xfId="7860" builtinId="8" hidden="1"/>
    <cellStyle name="Hyperlink" xfId="7862" builtinId="8" hidden="1"/>
    <cellStyle name="Hyperlink" xfId="7864" builtinId="8" hidden="1"/>
    <cellStyle name="Hyperlink" xfId="7866" builtinId="8" hidden="1"/>
    <cellStyle name="Hyperlink" xfId="7868" builtinId="8" hidden="1"/>
    <cellStyle name="Hyperlink" xfId="7870" builtinId="8" hidden="1"/>
    <cellStyle name="Hyperlink" xfId="7877" builtinId="8" hidden="1"/>
    <cellStyle name="Hyperlink" xfId="7882" builtinId="8" hidden="1"/>
    <cellStyle name="Hyperlink" xfId="7884" builtinId="8" hidden="1"/>
    <cellStyle name="Hyperlink" xfId="7886" builtinId="8" hidden="1"/>
    <cellStyle name="Hyperlink" xfId="7888" builtinId="8" hidden="1"/>
    <cellStyle name="Hyperlink" xfId="7890" builtinId="8" hidden="1"/>
    <cellStyle name="Hyperlink" xfId="7892" builtinId="8" hidden="1"/>
    <cellStyle name="Hyperlink" xfId="7894" builtinId="8" hidden="1"/>
    <cellStyle name="Hyperlink" xfId="7896" builtinId="8" hidden="1"/>
    <cellStyle name="Hyperlink" xfId="7898" builtinId="8" hidden="1"/>
    <cellStyle name="Hyperlink" xfId="7900" builtinId="8" hidden="1"/>
    <cellStyle name="Hyperlink" xfId="7902" builtinId="8" hidden="1"/>
    <cellStyle name="Hyperlink" xfId="7904" builtinId="8" hidden="1"/>
    <cellStyle name="Hyperlink" xfId="7906" builtinId="8" hidden="1"/>
    <cellStyle name="Hyperlink" xfId="7908" builtinId="8" hidden="1"/>
    <cellStyle name="Hyperlink" xfId="7910" builtinId="8" hidden="1"/>
    <cellStyle name="Hyperlink" xfId="7912" builtinId="8" hidden="1"/>
    <cellStyle name="Hyperlink" xfId="7914" builtinId="8" hidden="1"/>
    <cellStyle name="Hyperlink" xfId="7928" builtinId="8" hidden="1"/>
    <cellStyle name="Hyperlink" xfId="7926" builtinId="8" hidden="1"/>
    <cellStyle name="Hyperlink" xfId="7924" builtinId="8" hidden="1"/>
    <cellStyle name="Hyperlink" xfId="7881" builtinId="8" hidden="1"/>
    <cellStyle name="Hyperlink" xfId="7921" builtinId="8" hidden="1"/>
    <cellStyle name="Hyperlink" xfId="7920" builtinId="8" hidden="1"/>
    <cellStyle name="Hyperlink" xfId="7918" builtinId="8" hidden="1"/>
    <cellStyle name="Hyperlink" xfId="7930" builtinId="8" hidden="1"/>
    <cellStyle name="Hyperlink" xfId="7932" builtinId="8" hidden="1"/>
    <cellStyle name="Hyperlink" xfId="7934" builtinId="8" hidden="1"/>
    <cellStyle name="Hyperlink" xfId="7936" builtinId="8" hidden="1"/>
    <cellStyle name="Hyperlink" xfId="7938" builtinId="8" hidden="1"/>
    <cellStyle name="Hyperlink" xfId="7940" builtinId="8" hidden="1"/>
    <cellStyle name="Hyperlink" xfId="7942" builtinId="8" hidden="1"/>
    <cellStyle name="Hyperlink" xfId="7944" builtinId="8" hidden="1"/>
    <cellStyle name="Hyperlink" xfId="7946" builtinId="8" hidden="1"/>
    <cellStyle name="Hyperlink" xfId="7948" builtinId="8" hidden="1"/>
    <cellStyle name="Hyperlink" xfId="7950" builtinId="8" hidden="1"/>
    <cellStyle name="Hyperlink" xfId="7960" builtinId="8" hidden="1"/>
    <cellStyle name="Hyperlink" xfId="7958" builtinId="8" hidden="1"/>
    <cellStyle name="Hyperlink" xfId="7957" builtinId="8" hidden="1"/>
    <cellStyle name="Hyperlink" xfId="7952" builtinId="8" hidden="1"/>
    <cellStyle name="Hyperlink" xfId="7954" builtinId="8" hidden="1"/>
    <cellStyle name="Hyperlink" xfId="7929" builtinId="8" hidden="1"/>
    <cellStyle name="Hyperlink" xfId="7962" builtinId="8" hidden="1"/>
    <cellStyle name="Hyperlink" xfId="7964" builtinId="8" hidden="1"/>
    <cellStyle name="Hyperlink" xfId="7966" builtinId="8" hidden="1"/>
    <cellStyle name="Hyperlink" xfId="7968" builtinId="8" hidden="1"/>
    <cellStyle name="Hyperlink" xfId="7970" builtinId="8" hidden="1"/>
    <cellStyle name="Hyperlink" xfId="7972" builtinId="8" hidden="1"/>
    <cellStyle name="Hyperlink" xfId="7974" builtinId="8" hidden="1"/>
    <cellStyle name="Hyperlink" xfId="7976" builtinId="8" hidden="1"/>
    <cellStyle name="Hyperlink" xfId="7978" builtinId="8" hidden="1"/>
    <cellStyle name="Hyperlink" xfId="7980" builtinId="8" hidden="1"/>
    <cellStyle name="Hyperlink" xfId="7982" builtinId="8" hidden="1"/>
    <cellStyle name="Hyperlink" xfId="7984" builtinId="8" hidden="1"/>
    <cellStyle name="Hyperlink" xfId="7987" builtinId="8" hidden="1"/>
    <cellStyle name="Hyperlink" xfId="7989" builtinId="8" hidden="1"/>
    <cellStyle name="Hyperlink" xfId="7991" builtinId="8" hidden="1"/>
    <cellStyle name="Hyperlink" xfId="7876" builtinId="8" hidden="1"/>
    <cellStyle name="Hyperlink" xfId="7377" builtinId="8" hidden="1"/>
    <cellStyle name="Hyperlink" xfId="7872" builtinId="8" hidden="1"/>
    <cellStyle name="Hyperlink" xfId="7874" builtinId="8" hidden="1"/>
    <cellStyle name="Hyperlink" xfId="7873" builtinId="8" hidden="1"/>
    <cellStyle name="Hyperlink" xfId="7986" builtinId="8" hidden="1"/>
    <cellStyle name="Hyperlink" xfId="7994" builtinId="8" hidden="1"/>
    <cellStyle name="Hyperlink" xfId="7996" builtinId="8" hidden="1"/>
    <cellStyle name="Hyperlink" xfId="7998" builtinId="8" hidden="1"/>
    <cellStyle name="Hyperlink" xfId="8000" builtinId="8" hidden="1"/>
    <cellStyle name="Hyperlink" xfId="8002" builtinId="8" hidden="1"/>
    <cellStyle name="Hyperlink" xfId="8004" builtinId="8" hidden="1"/>
    <cellStyle name="Hyperlink" xfId="8006" builtinId="8" hidden="1"/>
    <cellStyle name="Hyperlink" xfId="8008" builtinId="8" hidden="1"/>
    <cellStyle name="Hyperlink" xfId="8010" builtinId="8" hidden="1"/>
    <cellStyle name="Hyperlink" xfId="8012" builtinId="8" hidden="1"/>
    <cellStyle name="Hyperlink" xfId="8014" builtinId="8" hidden="1"/>
    <cellStyle name="Hyperlink" xfId="8016" builtinId="8" hidden="1"/>
    <cellStyle name="Hyperlink" xfId="8023" builtinId="8" hidden="1"/>
    <cellStyle name="Hyperlink" xfId="8027" builtinId="8" hidden="1"/>
    <cellStyle name="Hyperlink" xfId="8029" builtinId="8" hidden="1"/>
    <cellStyle name="Hyperlink" xfId="8031" builtinId="8" hidden="1"/>
    <cellStyle name="Hyperlink" xfId="8033" builtinId="8" hidden="1"/>
    <cellStyle name="Hyperlink" xfId="8035" builtinId="8" hidden="1"/>
    <cellStyle name="Hyperlink" xfId="8037" builtinId="8" hidden="1"/>
    <cellStyle name="Hyperlink" xfId="8039" builtinId="8" hidden="1"/>
    <cellStyle name="Hyperlink" xfId="8041" builtinId="8" hidden="1"/>
    <cellStyle name="Hyperlink" xfId="8043" builtinId="8" hidden="1"/>
    <cellStyle name="Hyperlink" xfId="8045" builtinId="8" hidden="1"/>
    <cellStyle name="Hyperlink" xfId="8047" builtinId="8" hidden="1"/>
    <cellStyle name="Hyperlink" xfId="8049" builtinId="8" hidden="1"/>
    <cellStyle name="Hyperlink" xfId="8051" builtinId="8" hidden="1"/>
    <cellStyle name="Hyperlink" xfId="8053" builtinId="8" hidden="1"/>
    <cellStyle name="Hyperlink" xfId="8055" builtinId="8" hidden="1"/>
    <cellStyle name="Hyperlink" xfId="8057" builtinId="8" hidden="1"/>
    <cellStyle name="Hyperlink" xfId="8059" builtinId="8" hidden="1"/>
    <cellStyle name="Hyperlink" xfId="8073" builtinId="8" hidden="1"/>
    <cellStyle name="Hyperlink" xfId="8071" builtinId="8" hidden="1"/>
    <cellStyle name="Hyperlink" xfId="8069" builtinId="8" hidden="1"/>
    <cellStyle name="Hyperlink" xfId="8026" builtinId="8" hidden="1"/>
    <cellStyle name="Hyperlink" xfId="8066" builtinId="8" hidden="1"/>
    <cellStyle name="Hyperlink" xfId="8065" builtinId="8" hidden="1"/>
    <cellStyle name="Hyperlink" xfId="8063" builtinId="8" hidden="1"/>
    <cellStyle name="Hyperlink" xfId="8075" builtinId="8" hidden="1"/>
    <cellStyle name="Hyperlink" xfId="8077" builtinId="8" hidden="1"/>
    <cellStyle name="Hyperlink" xfId="8079" builtinId="8" hidden="1"/>
    <cellStyle name="Hyperlink" xfId="8081" builtinId="8" hidden="1"/>
    <cellStyle name="Hyperlink" xfId="8083" builtinId="8" hidden="1"/>
    <cellStyle name="Hyperlink" xfId="8085" builtinId="8" hidden="1"/>
    <cellStyle name="Hyperlink" xfId="8087" builtinId="8" hidden="1"/>
    <cellStyle name="Hyperlink" xfId="8089" builtinId="8" hidden="1"/>
    <cellStyle name="Hyperlink" xfId="8091" builtinId="8" hidden="1"/>
    <cellStyle name="Hyperlink" xfId="8093" builtinId="8" hidden="1"/>
    <cellStyle name="Hyperlink" xfId="8095" builtinId="8" hidden="1"/>
    <cellStyle name="Hyperlink" xfId="8105" builtinId="8" hidden="1"/>
    <cellStyle name="Hyperlink" xfId="8103" builtinId="8" hidden="1"/>
    <cellStyle name="Hyperlink" xfId="8102" builtinId="8" hidden="1"/>
    <cellStyle name="Hyperlink" xfId="8097" builtinId="8" hidden="1"/>
    <cellStyle name="Hyperlink" xfId="8099" builtinId="8" hidden="1"/>
    <cellStyle name="Hyperlink" xfId="8074" builtinId="8" hidden="1"/>
    <cellStyle name="Hyperlink" xfId="8107" builtinId="8" hidden="1"/>
    <cellStyle name="Hyperlink" xfId="8109" builtinId="8" hidden="1"/>
    <cellStyle name="Hyperlink" xfId="8111" builtinId="8" hidden="1"/>
    <cellStyle name="Hyperlink" xfId="8113" builtinId="8" hidden="1"/>
    <cellStyle name="Hyperlink" xfId="8115" builtinId="8" hidden="1"/>
    <cellStyle name="Hyperlink" xfId="8117" builtinId="8" hidden="1"/>
    <cellStyle name="Hyperlink" xfId="8119" builtinId="8" hidden="1"/>
    <cellStyle name="Hyperlink" xfId="8121" builtinId="8" hidden="1"/>
    <cellStyle name="Hyperlink" xfId="8123" builtinId="8" hidden="1"/>
    <cellStyle name="Hyperlink" xfId="8125" builtinId="8" hidden="1"/>
    <cellStyle name="Hyperlink" xfId="8127" builtinId="8" hidden="1"/>
    <cellStyle name="Hyperlink" xfId="8129" builtinId="8" hidden="1"/>
    <cellStyle name="Hyperlink" xfId="8132" builtinId="8" hidden="1"/>
    <cellStyle name="Hyperlink" xfId="8134" builtinId="8" hidden="1"/>
    <cellStyle name="Hyperlink" xfId="8136" builtinId="8" hidden="1"/>
    <cellStyle name="Hyperlink" xfId="7723" builtinId="8" hidden="1"/>
    <cellStyle name="Hyperlink" xfId="7730" builtinId="8" hidden="1"/>
    <cellStyle name="Hyperlink" xfId="7880" builtinId="8" hidden="1"/>
    <cellStyle name="Hyperlink" xfId="7376" builtinId="8" hidden="1"/>
    <cellStyle name="Hyperlink" xfId="8138" builtinId="8" hidden="1"/>
    <cellStyle name="Hyperlink" xfId="8140" builtinId="8" hidden="1"/>
    <cellStyle name="Hyperlink" xfId="8142" builtinId="8" hidden="1"/>
    <cellStyle name="Hyperlink" xfId="8144" builtinId="8" hidden="1"/>
    <cellStyle name="Hyperlink" xfId="8146" builtinId="8" hidden="1"/>
    <cellStyle name="Hyperlink" xfId="8148" builtinId="8" hidden="1"/>
    <cellStyle name="Hyperlink" xfId="8150" builtinId="8" hidden="1"/>
    <cellStyle name="Hyperlink" xfId="8152" builtinId="8" hidden="1"/>
    <cellStyle name="Hyperlink" xfId="8154" builtinId="8" hidden="1"/>
    <cellStyle name="Hyperlink" xfId="8156" builtinId="8" hidden="1"/>
    <cellStyle name="Hyperlink" xfId="8158" builtinId="8" hidden="1"/>
    <cellStyle name="Hyperlink" xfId="8160" builtinId="8" hidden="1"/>
    <cellStyle name="Hyperlink" xfId="8162" builtinId="8" hidden="1"/>
    <cellStyle name="Hyperlink" xfId="8164" builtinId="8" hidden="1"/>
    <cellStyle name="Hyperlink" xfId="8171" builtinId="8" hidden="1"/>
    <cellStyle name="Hyperlink" xfId="8174" builtinId="8" hidden="1"/>
    <cellStyle name="Hyperlink" xfId="8176" builtinId="8" hidden="1"/>
    <cellStyle name="Hyperlink" xfId="8178" builtinId="8" hidden="1"/>
    <cellStyle name="Hyperlink" xfId="8180" builtinId="8" hidden="1"/>
    <cellStyle name="Hyperlink" xfId="8182" builtinId="8" hidden="1"/>
    <cellStyle name="Hyperlink" xfId="8184" builtinId="8" hidden="1"/>
    <cellStyle name="Hyperlink" xfId="8186" builtinId="8" hidden="1"/>
    <cellStyle name="Hyperlink" xfId="8188" builtinId="8" hidden="1"/>
    <cellStyle name="Hyperlink" xfId="8190" builtinId="8" hidden="1"/>
    <cellStyle name="Hyperlink" xfId="8192" builtinId="8" hidden="1"/>
    <cellStyle name="Hyperlink" xfId="8194" builtinId="8" hidden="1"/>
    <cellStyle name="Hyperlink" xfId="8196" builtinId="8" hidden="1"/>
    <cellStyle name="Hyperlink" xfId="8198" builtinId="8" hidden="1"/>
    <cellStyle name="Hyperlink" xfId="8200" builtinId="8" hidden="1"/>
    <cellStyle name="Hyperlink" xfId="8202" builtinId="8" hidden="1"/>
    <cellStyle name="Hyperlink" xfId="8204" builtinId="8" hidden="1"/>
    <cellStyle name="Hyperlink" xfId="8206" builtinId="8" hidden="1"/>
    <cellStyle name="Hyperlink" xfId="8220" builtinId="8" hidden="1"/>
    <cellStyle name="Hyperlink" xfId="8218" builtinId="8" hidden="1"/>
    <cellStyle name="Hyperlink" xfId="8216" builtinId="8" hidden="1"/>
    <cellStyle name="Hyperlink" xfId="8173" builtinId="8" hidden="1"/>
    <cellStyle name="Hyperlink" xfId="8213" builtinId="8" hidden="1"/>
    <cellStyle name="Hyperlink" xfId="8212" builtinId="8" hidden="1"/>
    <cellStyle name="Hyperlink" xfId="8210" builtinId="8" hidden="1"/>
    <cellStyle name="Hyperlink" xfId="8222" builtinId="8" hidden="1"/>
    <cellStyle name="Hyperlink" xfId="8224" builtinId="8" hidden="1"/>
    <cellStyle name="Hyperlink" xfId="8226" builtinId="8" hidden="1"/>
    <cellStyle name="Hyperlink" xfId="8228" builtinId="8" hidden="1"/>
    <cellStyle name="Hyperlink" xfId="8230" builtinId="8" hidden="1"/>
    <cellStyle name="Hyperlink" xfId="8232" builtinId="8" hidden="1"/>
    <cellStyle name="Hyperlink" xfId="8234" builtinId="8" hidden="1"/>
    <cellStyle name="Hyperlink" xfId="8236" builtinId="8" hidden="1"/>
    <cellStyle name="Hyperlink" xfId="8238" builtinId="8" hidden="1"/>
    <cellStyle name="Hyperlink" xfId="8240" builtinId="8" hidden="1"/>
    <cellStyle name="Hyperlink" xfId="8242" builtinId="8" hidden="1"/>
    <cellStyle name="Hyperlink" xfId="8252" builtinId="8" hidden="1"/>
    <cellStyle name="Hyperlink" xfId="8250" builtinId="8" hidden="1"/>
    <cellStyle name="Hyperlink" xfId="8249" builtinId="8" hidden="1"/>
    <cellStyle name="Hyperlink" xfId="8244" builtinId="8" hidden="1"/>
    <cellStyle name="Hyperlink" xfId="8246" builtinId="8" hidden="1"/>
    <cellStyle name="Hyperlink" xfId="8221" builtinId="8" hidden="1"/>
    <cellStyle name="Hyperlink" xfId="8254" builtinId="8" hidden="1"/>
    <cellStyle name="Hyperlink" xfId="8256" builtinId="8" hidden="1"/>
    <cellStyle name="Hyperlink" xfId="8258" builtinId="8" hidden="1"/>
    <cellStyle name="Hyperlink" xfId="8260" builtinId="8" hidden="1"/>
    <cellStyle name="Hyperlink" xfId="8262" builtinId="8" hidden="1"/>
    <cellStyle name="Hyperlink" xfId="8264" builtinId="8" hidden="1"/>
    <cellStyle name="Hyperlink" xfId="8266" builtinId="8" hidden="1"/>
    <cellStyle name="Hyperlink" xfId="8268" builtinId="8" hidden="1"/>
    <cellStyle name="Hyperlink" xfId="8270" builtinId="8" hidden="1"/>
    <cellStyle name="Hyperlink" xfId="8272" builtinId="8" hidden="1"/>
    <cellStyle name="Hyperlink" xfId="8274" builtinId="8" hidden="1"/>
    <cellStyle name="Hyperlink" xfId="8276" builtinId="8" hidden="1"/>
    <cellStyle name="Hyperlink" xfId="8279" builtinId="8" hidden="1"/>
    <cellStyle name="Hyperlink" xfId="8281" builtinId="8" hidden="1"/>
    <cellStyle name="Hyperlink" xfId="8283" builtinId="8" hidden="1"/>
    <cellStyle name="Hyperlink" xfId="8170" builtinId="8" hidden="1"/>
    <cellStyle name="Hyperlink" xfId="7878" builtinId="8" hidden="1"/>
    <cellStyle name="Hyperlink" xfId="8166" builtinId="8" hidden="1"/>
    <cellStyle name="Hyperlink" xfId="8168" builtinId="8" hidden="1"/>
    <cellStyle name="Hyperlink" xfId="8167" builtinId="8" hidden="1"/>
    <cellStyle name="Hyperlink" xfId="8278" builtinId="8" hidden="1"/>
    <cellStyle name="Hyperlink" xfId="8286" builtinId="8" hidden="1"/>
    <cellStyle name="Hyperlink" xfId="8288" builtinId="8" hidden="1"/>
    <cellStyle name="Hyperlink" xfId="8290" builtinId="8" hidden="1"/>
    <cellStyle name="Hyperlink" xfId="8292" builtinId="8" hidden="1"/>
    <cellStyle name="Hyperlink" xfId="8294" builtinId="8" hidden="1"/>
    <cellStyle name="Hyperlink" xfId="8296" builtinId="8" hidden="1"/>
    <cellStyle name="Hyperlink" xfId="8298" builtinId="8" hidden="1"/>
    <cellStyle name="Hyperlink" xfId="8300" builtinId="8" hidden="1"/>
    <cellStyle name="Hyperlink" xfId="8302" builtinId="8" hidden="1"/>
    <cellStyle name="Hyperlink" xfId="8304" builtinId="8" hidden="1"/>
    <cellStyle name="Hyperlink" xfId="8306" builtinId="8" hidden="1"/>
    <cellStyle name="Hyperlink" xfId="8308" builtinId="8" hidden="1"/>
    <cellStyle name="Hyperlink" xfId="8311" builtinId="8" hidden="1"/>
    <cellStyle name="Hyperlink" xfId="8314" builtinId="8" hidden="1"/>
    <cellStyle name="Hyperlink" xfId="8316" builtinId="8" hidden="1"/>
    <cellStyle name="Hyperlink" xfId="8318" builtinId="8" hidden="1"/>
    <cellStyle name="Hyperlink" xfId="8320" builtinId="8" hidden="1"/>
    <cellStyle name="Hyperlink" xfId="8322" builtinId="8" hidden="1"/>
    <cellStyle name="Hyperlink" xfId="8324" builtinId="8" hidden="1"/>
    <cellStyle name="Hyperlink" xfId="8326" builtinId="8" hidden="1"/>
    <cellStyle name="Hyperlink" xfId="8328" builtinId="8" hidden="1"/>
    <cellStyle name="Hyperlink" xfId="8330" builtinId="8" hidden="1"/>
    <cellStyle name="Hyperlink" xfId="8332" builtinId="8" hidden="1"/>
    <cellStyle name="Hyperlink" xfId="8334" builtinId="8" hidden="1"/>
    <cellStyle name="Hyperlink" xfId="8336" builtinId="8" hidden="1"/>
    <cellStyle name="Hyperlink" xfId="8338" builtinId="8" hidden="1"/>
    <cellStyle name="Hyperlink" xfId="8340" builtinId="8" hidden="1"/>
    <cellStyle name="Hyperlink" xfId="8342" builtinId="8" hidden="1"/>
    <cellStyle name="Hyperlink" xfId="8344" builtinId="8" hidden="1"/>
    <cellStyle name="Hyperlink" xfId="8346" builtinId="8" hidden="1"/>
    <cellStyle name="Hyperlink" xfId="8360" builtinId="8" hidden="1"/>
    <cellStyle name="Hyperlink" xfId="8358" builtinId="8" hidden="1"/>
    <cellStyle name="Hyperlink" xfId="8356" builtinId="8" hidden="1"/>
    <cellStyle name="Hyperlink" xfId="8313" builtinId="8" hidden="1"/>
    <cellStyle name="Hyperlink" xfId="8353" builtinId="8" hidden="1"/>
    <cellStyle name="Hyperlink" xfId="8352" builtinId="8" hidden="1"/>
    <cellStyle name="Hyperlink" xfId="8350" builtinId="8" hidden="1"/>
    <cellStyle name="Hyperlink" xfId="8362" builtinId="8" hidden="1"/>
    <cellStyle name="Hyperlink" xfId="8364" builtinId="8" hidden="1"/>
    <cellStyle name="Hyperlink" xfId="8366" builtinId="8" hidden="1"/>
    <cellStyle name="Hyperlink" xfId="8368" builtinId="8" hidden="1"/>
    <cellStyle name="Hyperlink" xfId="8370" builtinId="8" hidden="1"/>
    <cellStyle name="Hyperlink" xfId="8372" builtinId="8" hidden="1"/>
    <cellStyle name="Hyperlink" xfId="8374" builtinId="8" hidden="1"/>
    <cellStyle name="Hyperlink" xfId="8376" builtinId="8" hidden="1"/>
    <cellStyle name="Hyperlink" xfId="8378" builtinId="8" hidden="1"/>
    <cellStyle name="Hyperlink" xfId="8380" builtinId="8" hidden="1"/>
    <cellStyle name="Hyperlink" xfId="8382" builtinId="8" hidden="1"/>
    <cellStyle name="Hyperlink" xfId="8392" builtinId="8" hidden="1"/>
    <cellStyle name="Hyperlink" xfId="8390" builtinId="8" hidden="1"/>
    <cellStyle name="Hyperlink" xfId="8389" builtinId="8" hidden="1"/>
    <cellStyle name="Hyperlink" xfId="8384" builtinId="8" hidden="1"/>
    <cellStyle name="Hyperlink" xfId="8386" builtinId="8" hidden="1"/>
    <cellStyle name="Hyperlink" xfId="8361" builtinId="8" hidden="1"/>
    <cellStyle name="Hyperlink" xfId="8394" builtinId="8" hidden="1"/>
    <cellStyle name="Hyperlink" xfId="8396" builtinId="8" hidden="1"/>
    <cellStyle name="Hyperlink" xfId="8398" builtinId="8" hidden="1"/>
    <cellStyle name="Hyperlink" xfId="8400" builtinId="8" hidden="1"/>
    <cellStyle name="Hyperlink" xfId="8402" builtinId="8" hidden="1"/>
    <cellStyle name="Hyperlink" xfId="8404" builtinId="8" hidden="1"/>
    <cellStyle name="Hyperlink" xfId="8406" builtinId="8" hidden="1"/>
    <cellStyle name="Hyperlink" xfId="8408" builtinId="8" hidden="1"/>
    <cellStyle name="Hyperlink" xfId="8410" builtinId="8" hidden="1"/>
    <cellStyle name="Hyperlink" xfId="8412" builtinId="8" hidden="1"/>
    <cellStyle name="Hyperlink" xfId="8414" builtinId="8" hidden="1"/>
    <cellStyle name="Hyperlink" xfId="8416" builtinId="8" hidden="1"/>
    <cellStyle name="Hyperlink" xfId="8418" builtinId="8" hidden="1"/>
    <cellStyle name="Hyperlink" xfId="8420" builtinId="8" hidden="1"/>
    <cellStyle name="Hyperlink" xfId="8422" builtinId="8" hidden="1"/>
    <cellStyle name="Hyperlink" xfId="7426" builtinId="8" hidden="1"/>
    <cellStyle name="Hyperlink" xfId="4825" builtinId="8" hidden="1"/>
    <cellStyle name="Hyperlink" xfId="7374" builtinId="8" hidden="1"/>
    <cellStyle name="Hyperlink" xfId="7262" builtinId="8" hidden="1"/>
    <cellStyle name="Hyperlink" xfId="6174" builtinId="8" hidden="1"/>
    <cellStyle name="Hyperlink" xfId="7221" builtinId="8" hidden="1"/>
    <cellStyle name="Hyperlink" xfId="4862" builtinId="8" hidden="1"/>
    <cellStyle name="Hyperlink" xfId="6058" builtinId="8" hidden="1"/>
    <cellStyle name="Hyperlink" xfId="6021" builtinId="8" hidden="1"/>
    <cellStyle name="Hyperlink" xfId="8425" builtinId="8" hidden="1"/>
    <cellStyle name="Hyperlink" xfId="8427" builtinId="8" hidden="1"/>
    <cellStyle name="Hyperlink" xfId="8429" builtinId="8" hidden="1"/>
    <cellStyle name="Hyperlink" xfId="8431" builtinId="8" hidden="1"/>
    <cellStyle name="Hyperlink" xfId="8433" builtinId="8" hidden="1"/>
    <cellStyle name="Hyperlink" xfId="8435" builtinId="8" hidden="1"/>
    <cellStyle name="Hyperlink" xfId="8437" builtinId="8" hidden="1"/>
    <cellStyle name="Hyperlink" xfId="8439" builtinId="8" hidden="1"/>
    <cellStyle name="Hyperlink" xfId="8441" builtinId="8" hidden="1"/>
    <cellStyle name="Hyperlink" xfId="8444" builtinId="8" hidden="1"/>
    <cellStyle name="Hyperlink" xfId="8447" builtinId="8" hidden="1"/>
    <cellStyle name="Hyperlink" xfId="8449" builtinId="8" hidden="1"/>
    <cellStyle name="Hyperlink" xfId="8451" builtinId="8" hidden="1"/>
    <cellStyle name="Hyperlink" xfId="8453" builtinId="8" hidden="1"/>
    <cellStyle name="Hyperlink" xfId="8455" builtinId="8" hidden="1"/>
    <cellStyle name="Hyperlink" xfId="8457" builtinId="8" hidden="1"/>
    <cellStyle name="Hyperlink" xfId="8459" builtinId="8" hidden="1"/>
    <cellStyle name="Hyperlink" xfId="8461" builtinId="8" hidden="1"/>
    <cellStyle name="Hyperlink" xfId="8463" builtinId="8" hidden="1"/>
    <cellStyle name="Hyperlink" xfId="8465" builtinId="8" hidden="1"/>
    <cellStyle name="Hyperlink" xfId="8467" builtinId="8" hidden="1"/>
    <cellStyle name="Hyperlink" xfId="8469" builtinId="8" hidden="1"/>
    <cellStyle name="Hyperlink" xfId="8471" builtinId="8" hidden="1"/>
    <cellStyle name="Hyperlink" xfId="8473" builtinId="8" hidden="1"/>
    <cellStyle name="Hyperlink" xfId="8475" builtinId="8" hidden="1"/>
    <cellStyle name="Hyperlink" xfId="8477" builtinId="8" hidden="1"/>
    <cellStyle name="Hyperlink" xfId="8479" builtinId="8" hidden="1"/>
    <cellStyle name="Hyperlink" xfId="8493" builtinId="8" hidden="1"/>
    <cellStyle name="Hyperlink" xfId="8491" builtinId="8" hidden="1"/>
    <cellStyle name="Hyperlink" xfId="8489" builtinId="8" hidden="1"/>
    <cellStyle name="Hyperlink" xfId="8446" builtinId="8" hidden="1"/>
    <cellStyle name="Hyperlink" xfId="8486" builtinId="8" hidden="1"/>
    <cellStyle name="Hyperlink" xfId="8485" builtinId="8" hidden="1"/>
    <cellStyle name="Hyperlink" xfId="8483" builtinId="8" hidden="1"/>
    <cellStyle name="Hyperlink" xfId="8495" builtinId="8" hidden="1"/>
    <cellStyle name="Hyperlink" xfId="8497" builtinId="8" hidden="1"/>
    <cellStyle name="Hyperlink" xfId="8499" builtinId="8" hidden="1"/>
    <cellStyle name="Hyperlink" xfId="8501" builtinId="8" hidden="1"/>
    <cellStyle name="Hyperlink" xfId="8503" builtinId="8" hidden="1"/>
    <cellStyle name="Hyperlink" xfId="8505" builtinId="8" hidden="1"/>
    <cellStyle name="Hyperlink" xfId="8507" builtinId="8" hidden="1"/>
    <cellStyle name="Hyperlink" xfId="8509" builtinId="8" hidden="1"/>
    <cellStyle name="Hyperlink" xfId="8511" builtinId="8" hidden="1"/>
    <cellStyle name="Hyperlink" xfId="8513" builtinId="8" hidden="1"/>
    <cellStyle name="Hyperlink" xfId="8515" builtinId="8" hidden="1"/>
    <cellStyle name="Hyperlink" xfId="8525" builtinId="8" hidden="1"/>
    <cellStyle name="Hyperlink" xfId="8523" builtinId="8" hidden="1"/>
    <cellStyle name="Hyperlink" xfId="8522" builtinId="8" hidden="1"/>
    <cellStyle name="Hyperlink" xfId="8517" builtinId="8" hidden="1"/>
    <cellStyle name="Hyperlink" xfId="8519" builtinId="8" hidden="1"/>
    <cellStyle name="Hyperlink" xfId="8494" builtinId="8" hidden="1"/>
    <cellStyle name="Hyperlink" xfId="8527" builtinId="8" hidden="1"/>
    <cellStyle name="Hyperlink" xfId="8529" builtinId="8" hidden="1"/>
    <cellStyle name="Hyperlink" xfId="8531" builtinId="8" hidden="1"/>
    <cellStyle name="Hyperlink" xfId="8533" builtinId="8" hidden="1"/>
    <cellStyle name="Hyperlink" xfId="8535" builtinId="8" hidden="1"/>
    <cellStyle name="Hyperlink" xfId="8537" builtinId="8" hidden="1"/>
    <cellStyle name="Hyperlink" xfId="8539" builtinId="8" hidden="1"/>
    <cellStyle name="Hyperlink" xfId="8541" builtinId="8" hidden="1"/>
    <cellStyle name="Hyperlink" xfId="8543" builtinId="8" hidden="1"/>
    <cellStyle name="Hyperlink" xfId="8545" builtinId="8" hidden="1"/>
    <cellStyle name="Hyperlink" xfId="8547" builtinId="8" hidden="1"/>
    <cellStyle name="Hyperlink" xfId="8549" builtinId="8" hidden="1"/>
    <cellStyle name="Hyperlink" xfId="8561" builtinId="8" hidden="1"/>
    <cellStyle name="Hyperlink" xfId="8563" builtinId="8" hidden="1"/>
    <cellStyle name="Hyperlink" xfId="8565" builtinId="8" hidden="1"/>
    <cellStyle name="Hyperlink" xfId="8567" builtinId="8" hidden="1"/>
    <cellStyle name="Hyperlink" xfId="8569" builtinId="8" hidden="1"/>
    <cellStyle name="Hyperlink" xfId="8571" builtinId="8" hidden="1"/>
    <cellStyle name="Hyperlink" xfId="8573" builtinId="8" hidden="1"/>
    <cellStyle name="Hyperlink" xfId="8575" builtinId="8" hidden="1"/>
    <cellStyle name="Hyperlink" xfId="8577" builtinId="8" hidden="1"/>
    <cellStyle name="Hyperlink" xfId="8579" builtinId="8" hidden="1"/>
    <cellStyle name="Hyperlink" xfId="8581" builtinId="8" hidden="1"/>
    <cellStyle name="Hyperlink" xfId="8583" builtinId="8" hidden="1"/>
    <cellStyle name="Hyperlink" xfId="8585" builtinId="8" hidden="1"/>
    <cellStyle name="Hyperlink" xfId="8587" builtinId="8" hidden="1"/>
    <cellStyle name="Hyperlink" xfId="8589" builtinId="8" hidden="1"/>
    <cellStyle name="Hyperlink" xfId="8591" builtinId="8" hidden="1"/>
    <cellStyle name="Hyperlink" xfId="8593" builtinId="8" hidden="1"/>
    <cellStyle name="Hyperlink" xfId="8595" builtinId="8" hidden="1"/>
    <cellStyle name="Hyperlink" xfId="8603" builtinId="8" hidden="1"/>
    <cellStyle name="Hyperlink" xfId="8609" builtinId="8" hidden="1"/>
    <cellStyle name="Hyperlink" xfId="8611" builtinId="8" hidden="1"/>
    <cellStyle name="Hyperlink" xfId="8613" builtinId="8" hidden="1"/>
    <cellStyle name="Hyperlink" xfId="8615" builtinId="8" hidden="1"/>
    <cellStyle name="Hyperlink" xfId="8617" builtinId="8" hidden="1"/>
    <cellStyle name="Hyperlink" xfId="8619" builtinId="8" hidden="1"/>
    <cellStyle name="Hyperlink" xfId="8621" builtinId="8" hidden="1"/>
    <cellStyle name="Hyperlink" xfId="8623" builtinId="8" hidden="1"/>
    <cellStyle name="Hyperlink" xfId="8625" builtinId="8" hidden="1"/>
    <cellStyle name="Hyperlink" xfId="8627" builtinId="8" hidden="1"/>
    <cellStyle name="Hyperlink" xfId="8629" builtinId="8" hidden="1"/>
    <cellStyle name="Hyperlink" xfId="8631" builtinId="8" hidden="1"/>
    <cellStyle name="Hyperlink" xfId="8633" builtinId="8" hidden="1"/>
    <cellStyle name="Hyperlink" xfId="8635" builtinId="8" hidden="1"/>
    <cellStyle name="Hyperlink" xfId="8637" builtinId="8" hidden="1"/>
    <cellStyle name="Hyperlink" xfId="8639" builtinId="8" hidden="1"/>
    <cellStyle name="Hyperlink" xfId="8641" builtinId="8" hidden="1"/>
    <cellStyle name="Hyperlink" xfId="8655" builtinId="8" hidden="1"/>
    <cellStyle name="Hyperlink" xfId="8653" builtinId="8" hidden="1"/>
    <cellStyle name="Hyperlink" xfId="8651" builtinId="8" hidden="1"/>
    <cellStyle name="Hyperlink" xfId="8608" builtinId="8" hidden="1"/>
    <cellStyle name="Hyperlink" xfId="8648" builtinId="8" hidden="1"/>
    <cellStyle name="Hyperlink" xfId="8647" builtinId="8" hidden="1"/>
    <cellStyle name="Hyperlink" xfId="8645" builtinId="8" hidden="1"/>
    <cellStyle name="Hyperlink" xfId="8657" builtinId="8" hidden="1"/>
    <cellStyle name="Hyperlink" xfId="8659" builtinId="8" hidden="1"/>
    <cellStyle name="Hyperlink" xfId="8661" builtinId="8" hidden="1"/>
    <cellStyle name="Hyperlink" xfId="8663" builtinId="8" hidden="1"/>
    <cellStyle name="Hyperlink" xfId="8665" builtinId="8" hidden="1"/>
    <cellStyle name="Hyperlink" xfId="8667" builtinId="8" hidden="1"/>
    <cellStyle name="Hyperlink" xfId="8669" builtinId="8" hidden="1"/>
    <cellStyle name="Hyperlink" xfId="8671" builtinId="8" hidden="1"/>
    <cellStyle name="Hyperlink" xfId="8673" builtinId="8" hidden="1"/>
    <cellStyle name="Hyperlink" xfId="8675" builtinId="8" hidden="1"/>
    <cellStyle name="Hyperlink" xfId="8677" builtinId="8" hidden="1"/>
    <cellStyle name="Hyperlink" xfId="8687" builtinId="8" hidden="1"/>
    <cellStyle name="Hyperlink" xfId="8685" builtinId="8" hidden="1"/>
    <cellStyle name="Hyperlink" xfId="8684" builtinId="8" hidden="1"/>
    <cellStyle name="Hyperlink" xfId="8679" builtinId="8" hidden="1"/>
    <cellStyle name="Hyperlink" xfId="8681" builtinId="8" hidden="1"/>
    <cellStyle name="Hyperlink" xfId="8656" builtinId="8" hidden="1"/>
    <cellStyle name="Hyperlink" xfId="8689" builtinId="8" hidden="1"/>
    <cellStyle name="Hyperlink" xfId="8691" builtinId="8" hidden="1"/>
    <cellStyle name="Hyperlink" xfId="8693" builtinId="8" hidden="1"/>
    <cellStyle name="Hyperlink" xfId="8695" builtinId="8" hidden="1"/>
    <cellStyle name="Hyperlink" xfId="8697" builtinId="8" hidden="1"/>
    <cellStyle name="Hyperlink" xfId="8699" builtinId="8" hidden="1"/>
    <cellStyle name="Hyperlink" xfId="8701" builtinId="8" hidden="1"/>
    <cellStyle name="Hyperlink" xfId="8703" builtinId="8" hidden="1"/>
    <cellStyle name="Hyperlink" xfId="8705" builtinId="8" hidden="1"/>
    <cellStyle name="Hyperlink" xfId="8707" builtinId="8" hidden="1"/>
    <cellStyle name="Hyperlink" xfId="8709" builtinId="8" hidden="1"/>
    <cellStyle name="Hyperlink" xfId="8711" builtinId="8" hidden="1"/>
    <cellStyle name="Hyperlink" xfId="8714" builtinId="8" hidden="1"/>
    <cellStyle name="Hyperlink" xfId="8716" builtinId="8" hidden="1"/>
    <cellStyle name="Hyperlink" xfId="8718" builtinId="8" hidden="1"/>
    <cellStyle name="Hyperlink" xfId="8552" builtinId="8" hidden="1"/>
    <cellStyle name="Hyperlink" xfId="8551" builtinId="8" hidden="1"/>
    <cellStyle name="Hyperlink" xfId="8720" builtinId="8" hidden="1"/>
    <cellStyle name="Hyperlink" xfId="8722" builtinId="8" hidden="1"/>
    <cellStyle name="Hyperlink" xfId="8724" builtinId="8" hidden="1"/>
    <cellStyle name="Hyperlink" xfId="8726" builtinId="8" hidden="1"/>
    <cellStyle name="Hyperlink" xfId="8728" builtinId="8" hidden="1"/>
    <cellStyle name="Hyperlink" xfId="8730" builtinId="8" hidden="1"/>
    <cellStyle name="Hyperlink" xfId="8732" builtinId="8" hidden="1"/>
    <cellStyle name="Hyperlink" xfId="8734" builtinId="8" hidden="1"/>
    <cellStyle name="Hyperlink" xfId="8736" builtinId="8" hidden="1"/>
    <cellStyle name="Hyperlink" xfId="8738" builtinId="8" hidden="1"/>
    <cellStyle name="Hyperlink" xfId="8740" builtinId="8" hidden="1"/>
    <cellStyle name="Hyperlink" xfId="8742" builtinId="8" hidden="1"/>
    <cellStyle name="Hyperlink" xfId="8744" builtinId="8" hidden="1"/>
    <cellStyle name="Hyperlink" xfId="8746" builtinId="8" hidden="1"/>
    <cellStyle name="Hyperlink" xfId="8748" builtinId="8" hidden="1"/>
    <cellStyle name="Hyperlink" xfId="8750" builtinId="8" hidden="1"/>
    <cellStyle name="Hyperlink" xfId="8758" builtinId="8" hidden="1"/>
    <cellStyle name="Hyperlink" xfId="8764" builtinId="8" hidden="1"/>
    <cellStyle name="Hyperlink" xfId="8766" builtinId="8" hidden="1"/>
    <cellStyle name="Hyperlink" xfId="8768" builtinId="8" hidden="1"/>
    <cellStyle name="Hyperlink" xfId="8770" builtinId="8" hidden="1"/>
    <cellStyle name="Hyperlink" xfId="8772" builtinId="8" hidden="1"/>
    <cellStyle name="Hyperlink" xfId="8774" builtinId="8" hidden="1"/>
    <cellStyle name="Hyperlink" xfId="8776" builtinId="8" hidden="1"/>
    <cellStyle name="Hyperlink" xfId="8778" builtinId="8" hidden="1"/>
    <cellStyle name="Hyperlink" xfId="8780" builtinId="8" hidden="1"/>
    <cellStyle name="Hyperlink" xfId="8782" builtinId="8" hidden="1"/>
    <cellStyle name="Hyperlink" xfId="8784" builtinId="8" hidden="1"/>
    <cellStyle name="Hyperlink" xfId="8786" builtinId="8" hidden="1"/>
    <cellStyle name="Hyperlink" xfId="8788" builtinId="8" hidden="1"/>
    <cellStyle name="Hyperlink" xfId="8790" builtinId="8" hidden="1"/>
    <cellStyle name="Hyperlink" xfId="8792" builtinId="8" hidden="1"/>
    <cellStyle name="Hyperlink" xfId="8794" builtinId="8" hidden="1"/>
    <cellStyle name="Hyperlink" xfId="8796" builtinId="8" hidden="1"/>
    <cellStyle name="Hyperlink" xfId="8810" builtinId="8" hidden="1"/>
    <cellStyle name="Hyperlink" xfId="8808" builtinId="8" hidden="1"/>
    <cellStyle name="Hyperlink" xfId="8806" builtinId="8" hidden="1"/>
    <cellStyle name="Hyperlink" xfId="8763" builtinId="8" hidden="1"/>
    <cellStyle name="Hyperlink" xfId="8803" builtinId="8" hidden="1"/>
    <cellStyle name="Hyperlink" xfId="8802" builtinId="8" hidden="1"/>
    <cellStyle name="Hyperlink" xfId="8800" builtinId="8" hidden="1"/>
    <cellStyle name="Hyperlink" xfId="8812" builtinId="8" hidden="1"/>
    <cellStyle name="Hyperlink" xfId="8814" builtinId="8" hidden="1"/>
    <cellStyle name="Hyperlink" xfId="8816" builtinId="8" hidden="1"/>
    <cellStyle name="Hyperlink" xfId="8818" builtinId="8" hidden="1"/>
    <cellStyle name="Hyperlink" xfId="8820" builtinId="8" hidden="1"/>
    <cellStyle name="Hyperlink" xfId="8822" builtinId="8" hidden="1"/>
    <cellStyle name="Hyperlink" xfId="8824" builtinId="8" hidden="1"/>
    <cellStyle name="Hyperlink" xfId="8826" builtinId="8" hidden="1"/>
    <cellStyle name="Hyperlink" xfId="8828" builtinId="8" hidden="1"/>
    <cellStyle name="Hyperlink" xfId="8830" builtinId="8" hidden="1"/>
    <cellStyle name="Hyperlink" xfId="8832" builtinId="8" hidden="1"/>
    <cellStyle name="Hyperlink" xfId="8842" builtinId="8" hidden="1"/>
    <cellStyle name="Hyperlink" xfId="8840" builtinId="8" hidden="1"/>
    <cellStyle name="Hyperlink" xfId="8839" builtinId="8" hidden="1"/>
    <cellStyle name="Hyperlink" xfId="8834" builtinId="8" hidden="1"/>
    <cellStyle name="Hyperlink" xfId="8836" builtinId="8" hidden="1"/>
    <cellStyle name="Hyperlink" xfId="8811" builtinId="8" hidden="1"/>
    <cellStyle name="Hyperlink" xfId="8844" builtinId="8" hidden="1"/>
    <cellStyle name="Hyperlink" xfId="8846" builtinId="8" hidden="1"/>
    <cellStyle name="Hyperlink" xfId="8848" builtinId="8" hidden="1"/>
    <cellStyle name="Hyperlink" xfId="8850" builtinId="8" hidden="1"/>
    <cellStyle name="Hyperlink" xfId="8852" builtinId="8" hidden="1"/>
    <cellStyle name="Hyperlink" xfId="8854" builtinId="8" hidden="1"/>
    <cellStyle name="Hyperlink" xfId="8856" builtinId="8" hidden="1"/>
    <cellStyle name="Hyperlink" xfId="8858" builtinId="8" hidden="1"/>
    <cellStyle name="Hyperlink" xfId="8860" builtinId="8" hidden="1"/>
    <cellStyle name="Hyperlink" xfId="8862" builtinId="8" hidden="1"/>
    <cellStyle name="Hyperlink" xfId="8864" builtinId="8" hidden="1"/>
    <cellStyle name="Hyperlink" xfId="8866" builtinId="8" hidden="1"/>
    <cellStyle name="Hyperlink" xfId="8869" builtinId="8" hidden="1"/>
    <cellStyle name="Hyperlink" xfId="8871" builtinId="8" hidden="1"/>
    <cellStyle name="Hyperlink" xfId="8873" builtinId="8" hidden="1"/>
    <cellStyle name="Hyperlink" xfId="8757" builtinId="8" hidden="1"/>
    <cellStyle name="Hyperlink" xfId="8558" builtinId="8" hidden="1"/>
    <cellStyle name="Hyperlink" xfId="8753" builtinId="8" hidden="1"/>
    <cellStyle name="Hyperlink" xfId="8755" builtinId="8" hidden="1"/>
    <cellStyle name="Hyperlink" xfId="8754" builtinId="8" hidden="1"/>
    <cellStyle name="Hyperlink" xfId="8868" builtinId="8" hidden="1"/>
    <cellStyle name="Hyperlink" xfId="8876" builtinId="8" hidden="1"/>
    <cellStyle name="Hyperlink" xfId="8878" builtinId="8" hidden="1"/>
    <cellStyle name="Hyperlink" xfId="8880" builtinId="8" hidden="1"/>
    <cellStyle name="Hyperlink" xfId="8882" builtinId="8" hidden="1"/>
    <cellStyle name="Hyperlink" xfId="8884" builtinId="8" hidden="1"/>
    <cellStyle name="Hyperlink" xfId="8886" builtinId="8" hidden="1"/>
    <cellStyle name="Hyperlink" xfId="8888" builtinId="8" hidden="1"/>
    <cellStyle name="Hyperlink" xfId="8890" builtinId="8" hidden="1"/>
    <cellStyle name="Hyperlink" xfId="8892" builtinId="8" hidden="1"/>
    <cellStyle name="Hyperlink" xfId="8894" builtinId="8" hidden="1"/>
    <cellStyle name="Hyperlink" xfId="8896" builtinId="8" hidden="1"/>
    <cellStyle name="Hyperlink" xfId="8898" builtinId="8" hidden="1"/>
    <cellStyle name="Hyperlink" xfId="8906" builtinId="8" hidden="1"/>
    <cellStyle name="Hyperlink" xfId="8913" builtinId="8" hidden="1"/>
    <cellStyle name="Hyperlink" xfId="8915" builtinId="8" hidden="1"/>
    <cellStyle name="Hyperlink" xfId="8917" builtinId="8" hidden="1"/>
    <cellStyle name="Hyperlink" xfId="8919" builtinId="8" hidden="1"/>
    <cellStyle name="Hyperlink" xfId="8921" builtinId="8" hidden="1"/>
    <cellStyle name="Hyperlink" xfId="8923" builtinId="8" hidden="1"/>
    <cellStyle name="Hyperlink" xfId="8925" builtinId="8" hidden="1"/>
    <cellStyle name="Hyperlink" xfId="8927" builtinId="8" hidden="1"/>
    <cellStyle name="Hyperlink" xfId="8929" builtinId="8" hidden="1"/>
    <cellStyle name="Hyperlink" xfId="8931" builtinId="8" hidden="1"/>
    <cellStyle name="Hyperlink" xfId="8933" builtinId="8" hidden="1"/>
    <cellStyle name="Hyperlink" xfId="8935" builtinId="8" hidden="1"/>
    <cellStyle name="Hyperlink" xfId="8937" builtinId="8" hidden="1"/>
    <cellStyle name="Hyperlink" xfId="8939" builtinId="8" hidden="1"/>
    <cellStyle name="Hyperlink" xfId="8941" builtinId="8" hidden="1"/>
    <cellStyle name="Hyperlink" xfId="8943" builtinId="8" hidden="1"/>
    <cellStyle name="Hyperlink" xfId="8945" builtinId="8" hidden="1"/>
    <cellStyle name="Hyperlink" xfId="8959" builtinId="8" hidden="1"/>
    <cellStyle name="Hyperlink" xfId="8957" builtinId="8" hidden="1"/>
    <cellStyle name="Hyperlink" xfId="8955" builtinId="8" hidden="1"/>
    <cellStyle name="Hyperlink" xfId="8912" builtinId="8" hidden="1"/>
    <cellStyle name="Hyperlink" xfId="8952" builtinId="8" hidden="1"/>
    <cellStyle name="Hyperlink" xfId="8951" builtinId="8" hidden="1"/>
    <cellStyle name="Hyperlink" xfId="8949" builtinId="8" hidden="1"/>
    <cellStyle name="Hyperlink" xfId="8961" builtinId="8" hidden="1"/>
    <cellStyle name="Hyperlink" xfId="8963" builtinId="8" hidden="1"/>
    <cellStyle name="Hyperlink" xfId="8965" builtinId="8" hidden="1"/>
    <cellStyle name="Hyperlink" xfId="8967" builtinId="8" hidden="1"/>
    <cellStyle name="Hyperlink" xfId="8969" builtinId="8" hidden="1"/>
    <cellStyle name="Hyperlink" xfId="8971" builtinId="8" hidden="1"/>
    <cellStyle name="Hyperlink" xfId="8973" builtinId="8" hidden="1"/>
    <cellStyle name="Hyperlink" xfId="8975" builtinId="8" hidden="1"/>
    <cellStyle name="Hyperlink" xfId="8977" builtinId="8" hidden="1"/>
    <cellStyle name="Hyperlink" xfId="8979" builtinId="8" hidden="1"/>
    <cellStyle name="Hyperlink" xfId="8981" builtinId="8" hidden="1"/>
    <cellStyle name="Hyperlink" xfId="8991" builtinId="8" hidden="1"/>
    <cellStyle name="Hyperlink" xfId="8989" builtinId="8" hidden="1"/>
    <cellStyle name="Hyperlink" xfId="8988" builtinId="8" hidden="1"/>
    <cellStyle name="Hyperlink" xfId="8983" builtinId="8" hidden="1"/>
    <cellStyle name="Hyperlink" xfId="8985" builtinId="8" hidden="1"/>
    <cellStyle name="Hyperlink" xfId="8960" builtinId="8" hidden="1"/>
    <cellStyle name="Hyperlink" xfId="8993" builtinId="8" hidden="1"/>
    <cellStyle name="Hyperlink" xfId="8995" builtinId="8" hidden="1"/>
    <cellStyle name="Hyperlink" xfId="8997" builtinId="8" hidden="1"/>
    <cellStyle name="Hyperlink" xfId="8999" builtinId="8" hidden="1"/>
    <cellStyle name="Hyperlink" xfId="9001" builtinId="8" hidden="1"/>
    <cellStyle name="Hyperlink" xfId="9003" builtinId="8" hidden="1"/>
    <cellStyle name="Hyperlink" xfId="9005" builtinId="8" hidden="1"/>
    <cellStyle name="Hyperlink" xfId="9007" builtinId="8" hidden="1"/>
    <cellStyle name="Hyperlink" xfId="9009" builtinId="8" hidden="1"/>
    <cellStyle name="Hyperlink" xfId="9011" builtinId="8" hidden="1"/>
    <cellStyle name="Hyperlink" xfId="9013" builtinId="8" hidden="1"/>
    <cellStyle name="Hyperlink" xfId="9015" builtinId="8" hidden="1"/>
    <cellStyle name="Hyperlink" xfId="9018" builtinId="8" hidden="1"/>
    <cellStyle name="Hyperlink" xfId="9020" builtinId="8" hidden="1"/>
    <cellStyle name="Hyperlink" xfId="9022" builtinId="8" hidden="1"/>
    <cellStyle name="Hyperlink" xfId="8905" builtinId="8" hidden="1"/>
    <cellStyle name="Hyperlink" xfId="8602" builtinId="8" hidden="1"/>
    <cellStyle name="Hyperlink" xfId="8901" builtinId="8" hidden="1"/>
    <cellStyle name="Hyperlink" xfId="8903" builtinId="8" hidden="1"/>
    <cellStyle name="Hyperlink" xfId="8902" builtinId="8" hidden="1"/>
    <cellStyle name="Hyperlink" xfId="9017" builtinId="8" hidden="1"/>
    <cellStyle name="Hyperlink" xfId="9025" builtinId="8" hidden="1"/>
    <cellStyle name="Hyperlink" xfId="9027" builtinId="8" hidden="1"/>
    <cellStyle name="Hyperlink" xfId="9029" builtinId="8" hidden="1"/>
    <cellStyle name="Hyperlink" xfId="9031" builtinId="8" hidden="1"/>
    <cellStyle name="Hyperlink" xfId="9033" builtinId="8" hidden="1"/>
    <cellStyle name="Hyperlink" xfId="9035" builtinId="8" hidden="1"/>
    <cellStyle name="Hyperlink" xfId="9037" builtinId="8" hidden="1"/>
    <cellStyle name="Hyperlink" xfId="9039" builtinId="8" hidden="1"/>
    <cellStyle name="Hyperlink" xfId="9041" builtinId="8" hidden="1"/>
    <cellStyle name="Hyperlink" xfId="9043" builtinId="8" hidden="1"/>
    <cellStyle name="Hyperlink" xfId="9045" builtinId="8" hidden="1"/>
    <cellStyle name="Hyperlink" xfId="9047" builtinId="8" hidden="1"/>
    <cellStyle name="Hyperlink" xfId="9054" builtinId="8" hidden="1"/>
    <cellStyle name="Hyperlink" xfId="9059" builtinId="8" hidden="1"/>
    <cellStyle name="Hyperlink" xfId="9061" builtinId="8" hidden="1"/>
    <cellStyle name="Hyperlink" xfId="9063" builtinId="8" hidden="1"/>
    <cellStyle name="Hyperlink" xfId="9065" builtinId="8" hidden="1"/>
    <cellStyle name="Hyperlink" xfId="9067" builtinId="8" hidden="1"/>
    <cellStyle name="Hyperlink" xfId="9069" builtinId="8" hidden="1"/>
    <cellStyle name="Hyperlink" xfId="9071" builtinId="8" hidden="1"/>
    <cellStyle name="Hyperlink" xfId="9073" builtinId="8" hidden="1"/>
    <cellStyle name="Hyperlink" xfId="9075" builtinId="8" hidden="1"/>
    <cellStyle name="Hyperlink" xfId="9077" builtinId="8" hidden="1"/>
    <cellStyle name="Hyperlink" xfId="9079" builtinId="8" hidden="1"/>
    <cellStyle name="Hyperlink" xfId="9081" builtinId="8" hidden="1"/>
    <cellStyle name="Hyperlink" xfId="9083" builtinId="8" hidden="1"/>
    <cellStyle name="Hyperlink" xfId="9085" builtinId="8" hidden="1"/>
    <cellStyle name="Hyperlink" xfId="9087" builtinId="8" hidden="1"/>
    <cellStyle name="Hyperlink" xfId="9089" builtinId="8" hidden="1"/>
    <cellStyle name="Hyperlink" xfId="9091" builtinId="8" hidden="1"/>
    <cellStyle name="Hyperlink" xfId="9105" builtinId="8" hidden="1"/>
    <cellStyle name="Hyperlink" xfId="9103" builtinId="8" hidden="1"/>
    <cellStyle name="Hyperlink" xfId="9101" builtinId="8" hidden="1"/>
    <cellStyle name="Hyperlink" xfId="9058" builtinId="8" hidden="1"/>
    <cellStyle name="Hyperlink" xfId="9098" builtinId="8" hidden="1"/>
    <cellStyle name="Hyperlink" xfId="9097" builtinId="8" hidden="1"/>
    <cellStyle name="Hyperlink" xfId="9095" builtinId="8" hidden="1"/>
    <cellStyle name="Hyperlink" xfId="9107" builtinId="8" hidden="1"/>
    <cellStyle name="Hyperlink" xfId="9109" builtinId="8" hidden="1"/>
    <cellStyle name="Hyperlink" xfId="9111" builtinId="8" hidden="1"/>
    <cellStyle name="Hyperlink" xfId="9113" builtinId="8" hidden="1"/>
    <cellStyle name="Hyperlink" xfId="9115" builtinId="8" hidden="1"/>
    <cellStyle name="Hyperlink" xfId="9117" builtinId="8" hidden="1"/>
    <cellStyle name="Hyperlink" xfId="9119" builtinId="8" hidden="1"/>
    <cellStyle name="Hyperlink" xfId="9121" builtinId="8" hidden="1"/>
    <cellStyle name="Hyperlink" xfId="9123" builtinId="8" hidden="1"/>
    <cellStyle name="Hyperlink" xfId="9125" builtinId="8" hidden="1"/>
    <cellStyle name="Hyperlink" xfId="9127" builtinId="8" hidden="1"/>
    <cellStyle name="Hyperlink" xfId="9137" builtinId="8" hidden="1"/>
    <cellStyle name="Hyperlink" xfId="9135" builtinId="8" hidden="1"/>
    <cellStyle name="Hyperlink" xfId="9134" builtinId="8" hidden="1"/>
    <cellStyle name="Hyperlink" xfId="9129" builtinId="8" hidden="1"/>
    <cellStyle name="Hyperlink" xfId="9131" builtinId="8" hidden="1"/>
    <cellStyle name="Hyperlink" xfId="9106" builtinId="8" hidden="1"/>
    <cellStyle name="Hyperlink" xfId="9139" builtinId="8" hidden="1"/>
    <cellStyle name="Hyperlink" xfId="9141" builtinId="8" hidden="1"/>
    <cellStyle name="Hyperlink" xfId="9143" builtinId="8" hidden="1"/>
    <cellStyle name="Hyperlink" xfId="9145" builtinId="8" hidden="1"/>
    <cellStyle name="Hyperlink" xfId="9147" builtinId="8" hidden="1"/>
    <cellStyle name="Hyperlink" xfId="9149" builtinId="8" hidden="1"/>
    <cellStyle name="Hyperlink" xfId="9151" builtinId="8" hidden="1"/>
    <cellStyle name="Hyperlink" xfId="9153" builtinId="8" hidden="1"/>
    <cellStyle name="Hyperlink" xfId="9155" builtinId="8" hidden="1"/>
    <cellStyle name="Hyperlink" xfId="9157" builtinId="8" hidden="1"/>
    <cellStyle name="Hyperlink" xfId="9159" builtinId="8" hidden="1"/>
    <cellStyle name="Hyperlink" xfId="9161" builtinId="8" hidden="1"/>
    <cellStyle name="Hyperlink" xfId="9164" builtinId="8" hidden="1"/>
    <cellStyle name="Hyperlink" xfId="9166" builtinId="8" hidden="1"/>
    <cellStyle name="Hyperlink" xfId="9168" builtinId="8" hidden="1"/>
    <cellStyle name="Hyperlink" xfId="9053" builtinId="8" hidden="1"/>
    <cellStyle name="Hyperlink" xfId="8556" builtinId="8" hidden="1"/>
    <cellStyle name="Hyperlink" xfId="9049" builtinId="8" hidden="1"/>
    <cellStyle name="Hyperlink" xfId="9051" builtinId="8" hidden="1"/>
    <cellStyle name="Hyperlink" xfId="9050" builtinId="8" hidden="1"/>
    <cellStyle name="Hyperlink" xfId="9163" builtinId="8" hidden="1"/>
    <cellStyle name="Hyperlink" xfId="9171" builtinId="8" hidden="1"/>
    <cellStyle name="Hyperlink" xfId="9173" builtinId="8" hidden="1"/>
    <cellStyle name="Hyperlink" xfId="9175" builtinId="8" hidden="1"/>
    <cellStyle name="Hyperlink" xfId="9177" builtinId="8" hidden="1"/>
    <cellStyle name="Hyperlink" xfId="9179" builtinId="8" hidden="1"/>
    <cellStyle name="Hyperlink" xfId="9181" builtinId="8" hidden="1"/>
    <cellStyle name="Hyperlink" xfId="9183" builtinId="8" hidden="1"/>
    <cellStyle name="Hyperlink" xfId="9185" builtinId="8" hidden="1"/>
    <cellStyle name="Hyperlink" xfId="9187" builtinId="8" hidden="1"/>
    <cellStyle name="Hyperlink" xfId="9189" builtinId="8" hidden="1"/>
    <cellStyle name="Hyperlink" xfId="9191" builtinId="8" hidden="1"/>
    <cellStyle name="Hyperlink" xfId="9193" builtinId="8" hidden="1"/>
    <cellStyle name="Hyperlink" xfId="9200" builtinId="8" hidden="1"/>
    <cellStyle name="Hyperlink" xfId="9204" builtinId="8" hidden="1"/>
    <cellStyle name="Hyperlink" xfId="9206" builtinId="8" hidden="1"/>
    <cellStyle name="Hyperlink" xfId="9208" builtinId="8" hidden="1"/>
    <cellStyle name="Hyperlink" xfId="9210" builtinId="8" hidden="1"/>
    <cellStyle name="Hyperlink" xfId="9212" builtinId="8" hidden="1"/>
    <cellStyle name="Hyperlink" xfId="9214" builtinId="8" hidden="1"/>
    <cellStyle name="Hyperlink" xfId="9216" builtinId="8" hidden="1"/>
    <cellStyle name="Hyperlink" xfId="9218" builtinId="8" hidden="1"/>
    <cellStyle name="Hyperlink" xfId="9220" builtinId="8" hidden="1"/>
    <cellStyle name="Hyperlink" xfId="9222" builtinId="8" hidden="1"/>
    <cellStyle name="Hyperlink" xfId="9224" builtinId="8" hidden="1"/>
    <cellStyle name="Hyperlink" xfId="9226" builtinId="8" hidden="1"/>
    <cellStyle name="Hyperlink" xfId="9228" builtinId="8" hidden="1"/>
    <cellStyle name="Hyperlink" xfId="9230" builtinId="8" hidden="1"/>
    <cellStyle name="Hyperlink" xfId="9232" builtinId="8" hidden="1"/>
    <cellStyle name="Hyperlink" xfId="9234" builtinId="8" hidden="1"/>
    <cellStyle name="Hyperlink" xfId="9236" builtinId="8" hidden="1"/>
    <cellStyle name="Hyperlink" xfId="9250" builtinId="8" hidden="1"/>
    <cellStyle name="Hyperlink" xfId="9248" builtinId="8" hidden="1"/>
    <cellStyle name="Hyperlink" xfId="9246" builtinId="8" hidden="1"/>
    <cellStyle name="Hyperlink" xfId="9203" builtinId="8" hidden="1"/>
    <cellStyle name="Hyperlink" xfId="9243" builtinId="8" hidden="1"/>
    <cellStyle name="Hyperlink" xfId="9242" builtinId="8" hidden="1"/>
    <cellStyle name="Hyperlink" xfId="9240" builtinId="8" hidden="1"/>
    <cellStyle name="Hyperlink" xfId="9252" builtinId="8" hidden="1"/>
    <cellStyle name="Hyperlink" xfId="9254" builtinId="8" hidden="1"/>
    <cellStyle name="Hyperlink" xfId="9256" builtinId="8" hidden="1"/>
    <cellStyle name="Hyperlink" xfId="9258" builtinId="8" hidden="1"/>
    <cellStyle name="Hyperlink" xfId="9260" builtinId="8" hidden="1"/>
    <cellStyle name="Hyperlink" xfId="9262" builtinId="8" hidden="1"/>
    <cellStyle name="Hyperlink" xfId="9264" builtinId="8" hidden="1"/>
    <cellStyle name="Hyperlink" xfId="9266" builtinId="8" hidden="1"/>
    <cellStyle name="Hyperlink" xfId="9268" builtinId="8" hidden="1"/>
    <cellStyle name="Hyperlink" xfId="9270" builtinId="8" hidden="1"/>
    <cellStyle name="Hyperlink" xfId="9272" builtinId="8" hidden="1"/>
    <cellStyle name="Hyperlink" xfId="9282" builtinId="8" hidden="1"/>
    <cellStyle name="Hyperlink" xfId="9280" builtinId="8" hidden="1"/>
    <cellStyle name="Hyperlink" xfId="9279" builtinId="8" hidden="1"/>
    <cellStyle name="Hyperlink" xfId="9274" builtinId="8" hidden="1"/>
    <cellStyle name="Hyperlink" xfId="9276" builtinId="8" hidden="1"/>
    <cellStyle name="Hyperlink" xfId="9251" builtinId="8" hidden="1"/>
    <cellStyle name="Hyperlink" xfId="9284" builtinId="8" hidden="1"/>
    <cellStyle name="Hyperlink" xfId="9286" builtinId="8" hidden="1"/>
    <cellStyle name="Hyperlink" xfId="9288" builtinId="8" hidden="1"/>
    <cellStyle name="Hyperlink" xfId="9290" builtinId="8" hidden="1"/>
    <cellStyle name="Hyperlink" xfId="9292" builtinId="8" hidden="1"/>
    <cellStyle name="Hyperlink" xfId="9294" builtinId="8" hidden="1"/>
    <cellStyle name="Hyperlink" xfId="9296" builtinId="8" hidden="1"/>
    <cellStyle name="Hyperlink" xfId="9298" builtinId="8" hidden="1"/>
    <cellStyle name="Hyperlink" xfId="9300" builtinId="8" hidden="1"/>
    <cellStyle name="Hyperlink" xfId="9302" builtinId="8" hidden="1"/>
    <cellStyle name="Hyperlink" xfId="9304" builtinId="8" hidden="1"/>
    <cellStyle name="Hyperlink" xfId="9306" builtinId="8" hidden="1"/>
    <cellStyle name="Hyperlink" xfId="9309" builtinId="8" hidden="1"/>
    <cellStyle name="Hyperlink" xfId="9311" builtinId="8" hidden="1"/>
    <cellStyle name="Hyperlink" xfId="9313" builtinId="8" hidden="1"/>
    <cellStyle name="Hyperlink" xfId="8900" builtinId="8" hidden="1"/>
    <cellStyle name="Hyperlink" xfId="8907" builtinId="8" hidden="1"/>
    <cellStyle name="Hyperlink" xfId="9057" builtinId="8" hidden="1"/>
    <cellStyle name="Hyperlink" xfId="8555" builtinId="8" hidden="1"/>
    <cellStyle name="Hyperlink" xfId="9315" builtinId="8" hidden="1"/>
    <cellStyle name="Hyperlink" xfId="9317" builtinId="8" hidden="1"/>
    <cellStyle name="Hyperlink" xfId="9319" builtinId="8" hidden="1"/>
    <cellStyle name="Hyperlink" xfId="9321" builtinId="8" hidden="1"/>
    <cellStyle name="Hyperlink" xfId="9323" builtinId="8" hidden="1"/>
    <cellStyle name="Hyperlink" xfId="9325" builtinId="8" hidden="1"/>
    <cellStyle name="Hyperlink" xfId="9327" builtinId="8" hidden="1"/>
    <cellStyle name="Hyperlink" xfId="9329" builtinId="8" hidden="1"/>
    <cellStyle name="Hyperlink" xfId="9331" builtinId="8" hidden="1"/>
    <cellStyle name="Hyperlink" xfId="9333" builtinId="8" hidden="1"/>
    <cellStyle name="Hyperlink" xfId="9335" builtinId="8" hidden="1"/>
    <cellStyle name="Hyperlink" xfId="9337" builtinId="8" hidden="1"/>
    <cellStyle name="Hyperlink" xfId="9339" builtinId="8" hidden="1"/>
    <cellStyle name="Hyperlink" xfId="9341" builtinId="8" hidden="1"/>
    <cellStyle name="Hyperlink" xfId="9348" builtinId="8" hidden="1"/>
    <cellStyle name="Hyperlink" xfId="9351" builtinId="8" hidden="1"/>
    <cellStyle name="Hyperlink" xfId="9353" builtinId="8" hidden="1"/>
    <cellStyle name="Hyperlink" xfId="9355" builtinId="8" hidden="1"/>
    <cellStyle name="Hyperlink" xfId="9357" builtinId="8" hidden="1"/>
    <cellStyle name="Hyperlink" xfId="9359" builtinId="8" hidden="1"/>
    <cellStyle name="Hyperlink" xfId="9361" builtinId="8" hidden="1"/>
    <cellStyle name="Hyperlink" xfId="9363" builtinId="8" hidden="1"/>
    <cellStyle name="Hyperlink" xfId="9365" builtinId="8" hidden="1"/>
    <cellStyle name="Hyperlink" xfId="9367" builtinId="8" hidden="1"/>
    <cellStyle name="Hyperlink" xfId="9369" builtinId="8" hidden="1"/>
    <cellStyle name="Hyperlink" xfId="9371" builtinId="8" hidden="1"/>
    <cellStyle name="Hyperlink" xfId="9373" builtinId="8" hidden="1"/>
    <cellStyle name="Hyperlink" xfId="9375" builtinId="8" hidden="1"/>
    <cellStyle name="Hyperlink" xfId="9377" builtinId="8" hidden="1"/>
    <cellStyle name="Hyperlink" xfId="9379" builtinId="8" hidden="1"/>
    <cellStyle name="Hyperlink" xfId="9381" builtinId="8" hidden="1"/>
    <cellStyle name="Hyperlink" xfId="9383" builtinId="8" hidden="1"/>
    <cellStyle name="Hyperlink" xfId="9397" builtinId="8" hidden="1"/>
    <cellStyle name="Hyperlink" xfId="9395" builtinId="8" hidden="1"/>
    <cellStyle name="Hyperlink" xfId="9393" builtinId="8" hidden="1"/>
    <cellStyle name="Hyperlink" xfId="9350" builtinId="8" hidden="1"/>
    <cellStyle name="Hyperlink" xfId="9390" builtinId="8" hidden="1"/>
    <cellStyle name="Hyperlink" xfId="9389" builtinId="8" hidden="1"/>
    <cellStyle name="Hyperlink" xfId="9387" builtinId="8" hidden="1"/>
    <cellStyle name="Hyperlink" xfId="9399" builtinId="8" hidden="1"/>
    <cellStyle name="Hyperlink" xfId="9401" builtinId="8" hidden="1"/>
    <cellStyle name="Hyperlink" xfId="9403" builtinId="8" hidden="1"/>
    <cellStyle name="Hyperlink" xfId="9405" builtinId="8" hidden="1"/>
    <cellStyle name="Hyperlink" xfId="9407" builtinId="8" hidden="1"/>
    <cellStyle name="Hyperlink" xfId="9409" builtinId="8" hidden="1"/>
    <cellStyle name="Hyperlink" xfId="9411" builtinId="8" hidden="1"/>
    <cellStyle name="Hyperlink" xfId="9413" builtinId="8" hidden="1"/>
    <cellStyle name="Hyperlink" xfId="9415" builtinId="8" hidden="1"/>
    <cellStyle name="Hyperlink" xfId="9417" builtinId="8" hidden="1"/>
    <cellStyle name="Hyperlink" xfId="9419" builtinId="8" hidden="1"/>
    <cellStyle name="Hyperlink" xfId="9429" builtinId="8" hidden="1"/>
    <cellStyle name="Hyperlink" xfId="9427" builtinId="8" hidden="1"/>
    <cellStyle name="Hyperlink" xfId="9426" builtinId="8" hidden="1"/>
    <cellStyle name="Hyperlink" xfId="9421" builtinId="8" hidden="1"/>
    <cellStyle name="Hyperlink" xfId="9423" builtinId="8" hidden="1"/>
    <cellStyle name="Hyperlink" xfId="9398" builtinId="8" hidden="1"/>
    <cellStyle name="Hyperlink" xfId="9431" builtinId="8" hidden="1"/>
    <cellStyle name="Hyperlink" xfId="9433" builtinId="8" hidden="1"/>
    <cellStyle name="Hyperlink" xfId="9435" builtinId="8" hidden="1"/>
    <cellStyle name="Hyperlink" xfId="9437" builtinId="8" hidden="1"/>
    <cellStyle name="Hyperlink" xfId="9439" builtinId="8" hidden="1"/>
    <cellStyle name="Hyperlink" xfId="9441" builtinId="8" hidden="1"/>
    <cellStyle name="Hyperlink" xfId="9443" builtinId="8" hidden="1"/>
    <cellStyle name="Hyperlink" xfId="9445" builtinId="8" hidden="1"/>
    <cellStyle name="Hyperlink" xfId="9447" builtinId="8" hidden="1"/>
    <cellStyle name="Hyperlink" xfId="9449" builtinId="8" hidden="1"/>
    <cellStyle name="Hyperlink" xfId="9451" builtinId="8" hidden="1"/>
    <cellStyle name="Hyperlink" xfId="9453" builtinId="8" hidden="1"/>
    <cellStyle name="Hyperlink" xfId="9456" builtinId="8" hidden="1"/>
    <cellStyle name="Hyperlink" xfId="9458" builtinId="8" hidden="1"/>
    <cellStyle name="Hyperlink" xfId="9460" builtinId="8" hidden="1"/>
    <cellStyle name="Hyperlink" xfId="9347" builtinId="8" hidden="1"/>
    <cellStyle name="Hyperlink" xfId="9055" builtinId="8" hidden="1"/>
    <cellStyle name="Hyperlink" xfId="9343" builtinId="8" hidden="1"/>
    <cellStyle name="Hyperlink" xfId="9345" builtinId="8" hidden="1"/>
    <cellStyle name="Hyperlink" xfId="9344" builtinId="8" hidden="1"/>
    <cellStyle name="Hyperlink" xfId="9455" builtinId="8" hidden="1"/>
    <cellStyle name="Hyperlink" xfId="9463" builtinId="8" hidden="1"/>
    <cellStyle name="Hyperlink" xfId="9465" builtinId="8" hidden="1"/>
    <cellStyle name="Hyperlink" xfId="9467" builtinId="8" hidden="1"/>
    <cellStyle name="Hyperlink" xfId="9469" builtinId="8" hidden="1"/>
    <cellStyle name="Hyperlink" xfId="9471" builtinId="8" hidden="1"/>
    <cellStyle name="Hyperlink" xfId="9473" builtinId="8" hidden="1"/>
    <cellStyle name="Hyperlink" xfId="9475" builtinId="8" hidden="1"/>
    <cellStyle name="Hyperlink" xfId="9477" builtinId="8" hidden="1"/>
    <cellStyle name="Hyperlink" xfId="9479" builtinId="8" hidden="1"/>
    <cellStyle name="Hyperlink" xfId="9481" builtinId="8" hidden="1"/>
    <cellStyle name="Hyperlink" xfId="9483" builtinId="8" hidden="1"/>
    <cellStyle name="Hyperlink" xfId="9485" builtinId="8" hidden="1"/>
    <cellStyle name="Hyperlink" xfId="9488" builtinId="8" hidden="1"/>
    <cellStyle name="Hyperlink" xfId="9491" builtinId="8" hidden="1"/>
    <cellStyle name="Hyperlink" xfId="9493" builtinId="8" hidden="1"/>
    <cellStyle name="Hyperlink" xfId="9495" builtinId="8" hidden="1"/>
    <cellStyle name="Hyperlink" xfId="9497" builtinId="8" hidden="1"/>
    <cellStyle name="Hyperlink" xfId="9499" builtinId="8" hidden="1"/>
    <cellStyle name="Hyperlink" xfId="9501" builtinId="8" hidden="1"/>
    <cellStyle name="Hyperlink" xfId="9503" builtinId="8" hidden="1"/>
    <cellStyle name="Hyperlink" xfId="9505" builtinId="8" hidden="1"/>
    <cellStyle name="Hyperlink" xfId="9507" builtinId="8" hidden="1"/>
    <cellStyle name="Hyperlink" xfId="9509" builtinId="8" hidden="1"/>
    <cellStyle name="Hyperlink" xfId="9511" builtinId="8" hidden="1"/>
    <cellStyle name="Hyperlink" xfId="9513" builtinId="8" hidden="1"/>
    <cellStyle name="Hyperlink" xfId="9515" builtinId="8" hidden="1"/>
    <cellStyle name="Hyperlink" xfId="9517" builtinId="8" hidden="1"/>
    <cellStyle name="Hyperlink" xfId="9519" builtinId="8" hidden="1"/>
    <cellStyle name="Hyperlink" xfId="9521" builtinId="8" hidden="1"/>
    <cellStyle name="Hyperlink" xfId="9523" builtinId="8" hidden="1"/>
    <cellStyle name="Hyperlink" xfId="9537" builtinId="8" hidden="1"/>
    <cellStyle name="Hyperlink" xfId="9535" builtinId="8" hidden="1"/>
    <cellStyle name="Hyperlink" xfId="9533" builtinId="8" hidden="1"/>
    <cellStyle name="Hyperlink" xfId="9490" builtinId="8" hidden="1"/>
    <cellStyle name="Hyperlink" xfId="9530" builtinId="8" hidden="1"/>
    <cellStyle name="Hyperlink" xfId="9529" builtinId="8" hidden="1"/>
    <cellStyle name="Hyperlink" xfId="9527" builtinId="8" hidden="1"/>
    <cellStyle name="Hyperlink" xfId="9539" builtinId="8" hidden="1"/>
    <cellStyle name="Hyperlink" xfId="9541" builtinId="8" hidden="1"/>
    <cellStyle name="Hyperlink" xfId="9543" builtinId="8" hidden="1"/>
    <cellStyle name="Hyperlink" xfId="9545" builtinId="8" hidden="1"/>
    <cellStyle name="Hyperlink" xfId="9547" builtinId="8" hidden="1"/>
    <cellStyle name="Hyperlink" xfId="9549" builtinId="8" hidden="1"/>
    <cellStyle name="Hyperlink" xfId="9551" builtinId="8" hidden="1"/>
    <cellStyle name="Hyperlink" xfId="9553" builtinId="8" hidden="1"/>
    <cellStyle name="Hyperlink" xfId="9555" builtinId="8" hidden="1"/>
    <cellStyle name="Hyperlink" xfId="9557" builtinId="8" hidden="1"/>
    <cellStyle name="Hyperlink" xfId="9559" builtinId="8" hidden="1"/>
    <cellStyle name="Hyperlink" xfId="9569" builtinId="8" hidden="1"/>
    <cellStyle name="Hyperlink" xfId="9567" builtinId="8" hidden="1"/>
    <cellStyle name="Hyperlink" xfId="9566" builtinId="8" hidden="1"/>
    <cellStyle name="Hyperlink" xfId="9561" builtinId="8" hidden="1"/>
    <cellStyle name="Hyperlink" xfId="9563" builtinId="8" hidden="1"/>
    <cellStyle name="Hyperlink" xfId="9538" builtinId="8" hidden="1"/>
    <cellStyle name="Hyperlink" xfId="9571" builtinId="8" hidden="1"/>
    <cellStyle name="Hyperlink" xfId="9573" builtinId="8" hidden="1"/>
    <cellStyle name="Hyperlink" xfId="9575" builtinId="8" hidden="1"/>
    <cellStyle name="Hyperlink" xfId="9577" builtinId="8" hidden="1"/>
    <cellStyle name="Hyperlink" xfId="9579" builtinId="8" hidden="1"/>
    <cellStyle name="Hyperlink" xfId="9581" builtinId="8" hidden="1"/>
    <cellStyle name="Hyperlink" xfId="9583" builtinId="8" hidden="1"/>
    <cellStyle name="Hyperlink" xfId="9585" builtinId="8" hidden="1"/>
    <cellStyle name="Hyperlink" xfId="9587" builtinId="8" hidden="1"/>
    <cellStyle name="Hyperlink" xfId="9589" builtinId="8" hidden="1"/>
    <cellStyle name="Hyperlink" xfId="9591" builtinId="8" hidden="1"/>
    <cellStyle name="Hyperlink" xfId="9593" builtinId="8" hidden="1"/>
    <cellStyle name="Hyperlink" xfId="9595" builtinId="8" hidden="1"/>
    <cellStyle name="Hyperlink" xfId="9597" builtinId="8" hidden="1"/>
    <cellStyle name="Hyperlink" xfId="9599" builtinId="8" hidden="1"/>
    <cellStyle name="Normal" xfId="0" builtinId="0"/>
    <cellStyle name="Normal 10" xfId="9609"/>
    <cellStyle name="Normal 11" xfId="9610"/>
    <cellStyle name="Normal 12" xfId="9611"/>
    <cellStyle name="Normal 13" xfId="9612"/>
    <cellStyle name="Normal 2" xfId="7"/>
    <cellStyle name="Normal 2 2" xfId="59"/>
    <cellStyle name="Normal 2 2 2" xfId="228"/>
    <cellStyle name="Normal 2 2 2 2" xfId="1438"/>
    <cellStyle name="Normal 2 2 3" xfId="1273"/>
    <cellStyle name="Normal 2 2 4" xfId="9614"/>
    <cellStyle name="Normal 2 3" xfId="176"/>
    <cellStyle name="Normal 2 3 2" xfId="1386"/>
    <cellStyle name="Normal 2 4" xfId="1230"/>
    <cellStyle name="Normal 2 5" xfId="9613"/>
    <cellStyle name="Normal 3" xfId="8"/>
    <cellStyle name="Normal 3 2" xfId="60"/>
    <cellStyle name="Normal 3 2 2" xfId="9615"/>
    <cellStyle name="Normal 3_DFID fund request Nov 2012 - rag121120b" xfId="9616"/>
    <cellStyle name="Normal 4" xfId="9"/>
    <cellStyle name="Normal 4 2" xfId="61"/>
    <cellStyle name="Normal 4 2 2" xfId="230"/>
    <cellStyle name="Normal 4 2 2 2" xfId="1440"/>
    <cellStyle name="Normal 4 2 3" xfId="1274"/>
    <cellStyle name="Normal 4 3" xfId="178"/>
    <cellStyle name="Normal 4 3 2" xfId="1388"/>
    <cellStyle name="Normal 4 4" xfId="1231"/>
    <cellStyle name="Normal 4 5" xfId="9617"/>
    <cellStyle name="Normal 5" xfId="10"/>
    <cellStyle name="Normal 5 2" xfId="9618"/>
    <cellStyle name="Normal 6" xfId="52"/>
    <cellStyle name="Normal 6 2" xfId="9619"/>
    <cellStyle name="Normal 7" xfId="14"/>
    <cellStyle name="Normal 7 2" xfId="183"/>
    <cellStyle name="Normal 7 2 2" xfId="1393"/>
    <cellStyle name="Normal 7 3" xfId="1233"/>
    <cellStyle name="Normal 7 4" xfId="9620"/>
    <cellStyle name="Normal 8" xfId="1228"/>
    <cellStyle name="Normal 9" xfId="1227"/>
    <cellStyle name="Normal 9 2" xfId="9621"/>
    <cellStyle name="Percent" xfId="11" builtinId="5"/>
    <cellStyle name="Percent 2" xfId="12"/>
    <cellStyle name="Percent 2 2" xfId="64"/>
    <cellStyle name="Percent 2 2 2" xfId="9623"/>
    <cellStyle name="Percent 2 3" xfId="9622"/>
    <cellStyle name="Percent 3" xfId="13"/>
    <cellStyle name="Percent 4" xfId="63"/>
    <cellStyle name="Percent 5" xfId="1232"/>
  </cellStyles>
  <dxfs count="0"/>
  <tableStyles count="0" defaultTableStyle="TableStyleMedium2"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4"/>
  <sheetViews>
    <sheetView tabSelected="1" topLeftCell="A184" zoomScaleNormal="100" zoomScalePageLayoutView="120" workbookViewId="0">
      <selection activeCell="L204" sqref="L204"/>
    </sheetView>
  </sheetViews>
  <sheetFormatPr defaultColWidth="8.85546875" defaultRowHeight="11.25" x14ac:dyDescent="0.2"/>
  <cols>
    <col min="1" max="1" width="13.42578125" style="80" customWidth="1"/>
    <col min="2" max="2" width="21.28515625" style="80" customWidth="1"/>
    <col min="3" max="3" width="27" style="186" customWidth="1"/>
    <col min="4" max="11" width="14.28515625" style="80" customWidth="1"/>
    <col min="12" max="12" width="37.85546875" style="80" customWidth="1"/>
    <col min="13" max="13" width="12.7109375" style="238" customWidth="1"/>
    <col min="14" max="16384" width="8.85546875" style="80"/>
  </cols>
  <sheetData>
    <row r="1" spans="1:12" ht="12" customHeight="1" thickBot="1" x14ac:dyDescent="0.25">
      <c r="A1" s="79" t="s">
        <v>192</v>
      </c>
      <c r="B1" s="594" t="s">
        <v>168</v>
      </c>
      <c r="C1" s="595"/>
      <c r="D1" s="595"/>
      <c r="E1" s="595"/>
      <c r="F1" s="595"/>
      <c r="G1" s="595"/>
      <c r="H1" s="595"/>
      <c r="I1" s="595"/>
      <c r="J1" s="595"/>
      <c r="K1" s="596"/>
    </row>
    <row r="2" spans="1:12" ht="12" thickBot="1" x14ac:dyDescent="0.25">
      <c r="A2" s="81" t="s">
        <v>193</v>
      </c>
      <c r="B2" s="82" t="s">
        <v>137</v>
      </c>
      <c r="C2" s="175"/>
      <c r="D2" s="83">
        <v>40513</v>
      </c>
      <c r="E2" s="84">
        <v>40878</v>
      </c>
      <c r="F2" s="84">
        <v>41244</v>
      </c>
      <c r="G2" s="84">
        <v>41609</v>
      </c>
      <c r="H2" s="84" t="s">
        <v>508</v>
      </c>
      <c r="I2" s="83">
        <v>42064</v>
      </c>
      <c r="J2" s="83">
        <v>42339</v>
      </c>
      <c r="K2" s="597"/>
    </row>
    <row r="3" spans="1:12" ht="12" customHeight="1" thickBot="1" x14ac:dyDescent="0.25">
      <c r="A3" s="609" t="s">
        <v>169</v>
      </c>
      <c r="B3" s="554" t="s">
        <v>73</v>
      </c>
      <c r="C3" s="171" t="s">
        <v>194</v>
      </c>
      <c r="D3" s="85">
        <v>0.21299999999999999</v>
      </c>
      <c r="E3" s="86">
        <f>D3-1.4%</f>
        <v>0.19900000000000001</v>
      </c>
      <c r="F3" s="86">
        <f>E3-1.4%</f>
        <v>0.185</v>
      </c>
      <c r="G3" s="86">
        <f>F3-1.4%</f>
        <v>0.17099999999999999</v>
      </c>
      <c r="H3" s="87">
        <f>G3-0.7%</f>
        <v>0.16399999999999998</v>
      </c>
      <c r="I3" s="520" t="s">
        <v>250</v>
      </c>
      <c r="J3" s="520" t="s">
        <v>250</v>
      </c>
      <c r="K3" s="598"/>
    </row>
    <row r="4" spans="1:12" ht="12" thickBot="1" x14ac:dyDescent="0.25">
      <c r="A4" s="604"/>
      <c r="B4" s="555"/>
      <c r="C4" s="176" t="s">
        <v>195</v>
      </c>
      <c r="D4" s="484">
        <v>0.21299999999999999</v>
      </c>
      <c r="E4" s="485" t="s">
        <v>448</v>
      </c>
      <c r="F4" s="266" t="s">
        <v>448</v>
      </c>
      <c r="G4" s="266" t="s">
        <v>448</v>
      </c>
      <c r="H4" s="266" t="s">
        <v>448</v>
      </c>
      <c r="I4" s="266" t="s">
        <v>250</v>
      </c>
      <c r="J4" s="537" t="s">
        <v>250</v>
      </c>
      <c r="K4" s="598"/>
    </row>
    <row r="5" spans="1:12" ht="12" thickBot="1" x14ac:dyDescent="0.25">
      <c r="A5" s="604"/>
      <c r="B5" s="555"/>
      <c r="C5" s="177"/>
      <c r="D5" s="542" t="s">
        <v>196</v>
      </c>
      <c r="E5" s="543"/>
      <c r="F5" s="543"/>
      <c r="G5" s="543"/>
      <c r="H5" s="544"/>
      <c r="I5" s="519"/>
      <c r="J5" s="519"/>
      <c r="K5" s="598"/>
    </row>
    <row r="6" spans="1:12" ht="23.25" customHeight="1" thickBot="1" x14ac:dyDescent="0.25">
      <c r="A6" s="604"/>
      <c r="B6" s="569"/>
      <c r="C6" s="178"/>
      <c r="D6" s="539" t="s">
        <v>74</v>
      </c>
      <c r="E6" s="580"/>
      <c r="F6" s="580"/>
      <c r="G6" s="580"/>
      <c r="H6" s="580"/>
      <c r="I6" s="580"/>
      <c r="J6" s="581"/>
      <c r="K6" s="598"/>
    </row>
    <row r="7" spans="1:12" ht="12" thickBot="1" x14ac:dyDescent="0.25">
      <c r="A7" s="604"/>
      <c r="B7" s="82" t="s">
        <v>138</v>
      </c>
      <c r="C7" s="175"/>
      <c r="D7" s="83">
        <v>40513</v>
      </c>
      <c r="E7" s="84">
        <v>40878</v>
      </c>
      <c r="F7" s="84">
        <v>41244</v>
      </c>
      <c r="G7" s="84">
        <v>41609</v>
      </c>
      <c r="H7" s="84">
        <v>41974</v>
      </c>
      <c r="I7" s="83">
        <v>42064</v>
      </c>
      <c r="J7" s="83">
        <v>42339</v>
      </c>
      <c r="K7" s="598"/>
    </row>
    <row r="8" spans="1:12" ht="12" customHeight="1" thickBot="1" x14ac:dyDescent="0.25">
      <c r="A8" s="604"/>
      <c r="B8" s="554" t="s">
        <v>511</v>
      </c>
      <c r="C8" s="171" t="s">
        <v>194</v>
      </c>
      <c r="D8" s="483" t="s">
        <v>509</v>
      </c>
      <c r="E8" s="201">
        <v>59.8</v>
      </c>
      <c r="F8" s="201">
        <v>58</v>
      </c>
      <c r="G8" s="201">
        <v>56.2</v>
      </c>
      <c r="H8" s="201">
        <v>54.4</v>
      </c>
      <c r="I8" s="521" t="s">
        <v>250</v>
      </c>
      <c r="J8" s="521" t="s">
        <v>250</v>
      </c>
      <c r="K8" s="598"/>
      <c r="L8" s="512"/>
    </row>
    <row r="9" spans="1:12" ht="12" thickBot="1" x14ac:dyDescent="0.25">
      <c r="A9" s="604"/>
      <c r="B9" s="555"/>
      <c r="C9" s="176" t="s">
        <v>195</v>
      </c>
      <c r="D9" s="538">
        <v>0.61599999999999999</v>
      </c>
      <c r="E9" s="486" t="s">
        <v>510</v>
      </c>
      <c r="F9" s="517" t="s">
        <v>510</v>
      </c>
      <c r="G9" s="517" t="s">
        <v>510</v>
      </c>
      <c r="H9" s="517" t="s">
        <v>510</v>
      </c>
      <c r="I9" s="521" t="s">
        <v>250</v>
      </c>
      <c r="J9" s="521" t="s">
        <v>250</v>
      </c>
      <c r="K9" s="598"/>
    </row>
    <row r="10" spans="1:12" ht="12" thickBot="1" x14ac:dyDescent="0.25">
      <c r="A10" s="604"/>
      <c r="B10" s="555"/>
      <c r="C10" s="177"/>
      <c r="D10" s="542" t="s">
        <v>196</v>
      </c>
      <c r="E10" s="543"/>
      <c r="F10" s="543"/>
      <c r="G10" s="543"/>
      <c r="H10" s="544"/>
      <c r="I10" s="519"/>
      <c r="J10" s="519"/>
      <c r="K10" s="598"/>
    </row>
    <row r="11" spans="1:12" ht="12" thickBot="1" x14ac:dyDescent="0.25">
      <c r="A11" s="605"/>
      <c r="B11" s="569"/>
      <c r="C11" s="178"/>
      <c r="D11" s="539" t="s">
        <v>512</v>
      </c>
      <c r="E11" s="580"/>
      <c r="F11" s="580"/>
      <c r="G11" s="580"/>
      <c r="H11" s="580"/>
      <c r="I11" s="580"/>
      <c r="J11" s="581"/>
      <c r="K11" s="599"/>
    </row>
    <row r="12" spans="1:12" ht="12.75" x14ac:dyDescent="0.2">
      <c r="A12" s="729" t="s">
        <v>513</v>
      </c>
      <c r="B12" s="729"/>
      <c r="C12" s="729"/>
      <c r="D12" s="729"/>
      <c r="E12" s="729"/>
      <c r="F12" s="729"/>
      <c r="G12" s="729"/>
      <c r="H12" s="729"/>
      <c r="I12" s="729"/>
      <c r="J12" s="729"/>
      <c r="K12" s="729"/>
    </row>
    <row r="13" spans="1:12" ht="12" thickBot="1" x14ac:dyDescent="0.25">
      <c r="A13" s="91"/>
      <c r="B13" s="91"/>
      <c r="C13" s="179"/>
      <c r="D13" s="91"/>
      <c r="E13" s="91"/>
      <c r="F13" s="91"/>
      <c r="G13" s="91"/>
      <c r="H13" s="91"/>
      <c r="I13" s="91"/>
      <c r="J13" s="91"/>
      <c r="K13" s="91"/>
    </row>
    <row r="14" spans="1:12" ht="12" thickBot="1" x14ac:dyDescent="0.25">
      <c r="A14" s="92" t="s">
        <v>197</v>
      </c>
      <c r="B14" s="93" t="s">
        <v>135</v>
      </c>
      <c r="C14" s="180"/>
      <c r="D14" s="83">
        <v>40513</v>
      </c>
      <c r="E14" s="84">
        <v>40878</v>
      </c>
      <c r="F14" s="84">
        <v>41244</v>
      </c>
      <c r="G14" s="84">
        <v>41609</v>
      </c>
      <c r="H14" s="84">
        <v>41974</v>
      </c>
      <c r="I14" s="83">
        <v>42064</v>
      </c>
      <c r="J14" s="83">
        <v>42339</v>
      </c>
      <c r="K14" s="94" t="s">
        <v>198</v>
      </c>
    </row>
    <row r="15" spans="1:12" ht="12" thickBot="1" x14ac:dyDescent="0.25">
      <c r="A15" s="609" t="s">
        <v>170</v>
      </c>
      <c r="B15" s="554" t="s">
        <v>403</v>
      </c>
      <c r="C15" s="243" t="s">
        <v>344</v>
      </c>
      <c r="D15" s="163"/>
      <c r="E15" s="163"/>
      <c r="F15" s="163"/>
      <c r="G15" s="86">
        <v>0.38800000000000001</v>
      </c>
      <c r="H15" s="522">
        <v>0.38100000000000001</v>
      </c>
      <c r="I15" s="536" t="s">
        <v>250</v>
      </c>
      <c r="J15" s="536" t="s">
        <v>250</v>
      </c>
      <c r="K15" s="600" t="s">
        <v>163</v>
      </c>
    </row>
    <row r="16" spans="1:12" ht="12" thickBot="1" x14ac:dyDescent="0.25">
      <c r="A16" s="603"/>
      <c r="B16" s="603"/>
      <c r="C16" s="242" t="s">
        <v>345</v>
      </c>
      <c r="D16" s="161"/>
      <c r="E16" s="162"/>
      <c r="F16" s="163"/>
      <c r="G16" s="90"/>
      <c r="H16" s="523"/>
      <c r="I16" s="536" t="s">
        <v>250</v>
      </c>
      <c r="J16" s="536" t="s">
        <v>250</v>
      </c>
      <c r="K16" s="601"/>
    </row>
    <row r="17" spans="1:12" ht="12" thickBot="1" x14ac:dyDescent="0.25">
      <c r="A17" s="603"/>
      <c r="B17" s="603"/>
      <c r="C17" s="242" t="s">
        <v>346</v>
      </c>
      <c r="D17" s="164"/>
      <c r="E17" s="162"/>
      <c r="F17" s="163"/>
      <c r="G17" s="86">
        <v>0.47499999999999998</v>
      </c>
      <c r="H17" s="522">
        <v>0.46800000000000003</v>
      </c>
      <c r="I17" s="536" t="s">
        <v>250</v>
      </c>
      <c r="J17" s="536" t="s">
        <v>250</v>
      </c>
      <c r="K17" s="601"/>
    </row>
    <row r="18" spans="1:12" ht="12" thickBot="1" x14ac:dyDescent="0.25">
      <c r="A18" s="603"/>
      <c r="B18" s="603"/>
      <c r="C18" s="242" t="s">
        <v>347</v>
      </c>
      <c r="D18" s="164"/>
      <c r="E18" s="162"/>
      <c r="F18" s="163"/>
      <c r="G18" s="90"/>
      <c r="H18" s="523"/>
      <c r="I18" s="534" t="s">
        <v>250</v>
      </c>
      <c r="J18" s="534" t="s">
        <v>250</v>
      </c>
      <c r="K18" s="601"/>
    </row>
    <row r="19" spans="1:12" ht="13.5" customHeight="1" thickBot="1" x14ac:dyDescent="0.25">
      <c r="A19" s="604"/>
      <c r="B19" s="604"/>
      <c r="C19" s="177"/>
      <c r="D19" s="542" t="s">
        <v>196</v>
      </c>
      <c r="E19" s="543"/>
      <c r="F19" s="543"/>
      <c r="G19" s="543"/>
      <c r="H19" s="543"/>
      <c r="I19" s="543"/>
      <c r="J19" s="544"/>
      <c r="K19" s="601"/>
    </row>
    <row r="20" spans="1:12" ht="45" customHeight="1" thickBot="1" x14ac:dyDescent="0.25">
      <c r="A20" s="604"/>
      <c r="B20" s="605"/>
      <c r="C20" s="178"/>
      <c r="D20" s="539" t="s">
        <v>502</v>
      </c>
      <c r="E20" s="580"/>
      <c r="F20" s="580"/>
      <c r="G20" s="580"/>
      <c r="H20" s="580"/>
      <c r="I20" s="580"/>
      <c r="J20" s="581"/>
      <c r="K20" s="601"/>
      <c r="L20" s="511"/>
    </row>
    <row r="21" spans="1:12" ht="12" thickBot="1" x14ac:dyDescent="0.25">
      <c r="A21" s="604"/>
      <c r="B21" s="93" t="s">
        <v>136</v>
      </c>
      <c r="C21" s="180"/>
      <c r="D21" s="83">
        <v>40513</v>
      </c>
      <c r="E21" s="84">
        <v>40878</v>
      </c>
      <c r="F21" s="84">
        <v>41244</v>
      </c>
      <c r="G21" s="84">
        <v>41609</v>
      </c>
      <c r="H21" s="84">
        <v>41974</v>
      </c>
      <c r="I21" s="83">
        <v>42064</v>
      </c>
      <c r="J21" s="83">
        <v>42339</v>
      </c>
      <c r="K21" s="601"/>
    </row>
    <row r="22" spans="1:12" ht="12" thickBot="1" x14ac:dyDescent="0.25">
      <c r="A22" s="604"/>
      <c r="B22" s="554" t="s">
        <v>474</v>
      </c>
      <c r="C22" s="171" t="s">
        <v>194</v>
      </c>
      <c r="D22" s="161"/>
      <c r="E22" s="163"/>
      <c r="F22" s="163"/>
      <c r="G22" s="163"/>
      <c r="H22" s="524">
        <v>0.6</v>
      </c>
      <c r="I22" s="533" t="s">
        <v>250</v>
      </c>
      <c r="J22" s="533" t="s">
        <v>250</v>
      </c>
      <c r="K22" s="601"/>
    </row>
    <row r="23" spans="1:12" ht="12" thickBot="1" x14ac:dyDescent="0.25">
      <c r="A23" s="604"/>
      <c r="B23" s="556"/>
      <c r="C23" s="176" t="s">
        <v>195</v>
      </c>
      <c r="D23" s="161"/>
      <c r="E23" s="161"/>
      <c r="F23" s="161"/>
      <c r="G23" s="161"/>
      <c r="H23" s="525"/>
      <c r="I23" s="533" t="s">
        <v>250</v>
      </c>
      <c r="J23" s="533" t="s">
        <v>250</v>
      </c>
      <c r="K23" s="601"/>
    </row>
    <row r="24" spans="1:12" ht="13.5" customHeight="1" thickBot="1" x14ac:dyDescent="0.25">
      <c r="A24" s="604"/>
      <c r="B24" s="556"/>
      <c r="C24" s="177"/>
      <c r="D24" s="542" t="s">
        <v>196</v>
      </c>
      <c r="E24" s="543"/>
      <c r="F24" s="543"/>
      <c r="G24" s="543"/>
      <c r="H24" s="543"/>
      <c r="I24" s="543"/>
      <c r="J24" s="544"/>
      <c r="K24" s="601"/>
    </row>
    <row r="25" spans="1:12" ht="42.75" customHeight="1" thickBot="1" x14ac:dyDescent="0.25">
      <c r="A25" s="604"/>
      <c r="B25" s="557"/>
      <c r="C25" s="178"/>
      <c r="D25" s="591" t="s">
        <v>478</v>
      </c>
      <c r="E25" s="592"/>
      <c r="F25" s="592"/>
      <c r="G25" s="592"/>
      <c r="H25" s="592"/>
      <c r="I25" s="592"/>
      <c r="J25" s="593"/>
      <c r="K25" s="601"/>
      <c r="L25" s="512"/>
    </row>
    <row r="26" spans="1:12" ht="12" thickBot="1" x14ac:dyDescent="0.25">
      <c r="A26" s="604"/>
      <c r="B26" s="93" t="s">
        <v>139</v>
      </c>
      <c r="C26" s="180"/>
      <c r="D26" s="83">
        <v>40513</v>
      </c>
      <c r="E26" s="84">
        <v>40878</v>
      </c>
      <c r="F26" s="84">
        <v>41244</v>
      </c>
      <c r="G26" s="84">
        <v>41609</v>
      </c>
      <c r="H26" s="84">
        <v>41974</v>
      </c>
      <c r="I26" s="83">
        <v>42064</v>
      </c>
      <c r="J26" s="83">
        <v>42339</v>
      </c>
      <c r="K26" s="601"/>
    </row>
    <row r="27" spans="1:12" ht="12" thickBot="1" x14ac:dyDescent="0.25">
      <c r="A27" s="604"/>
      <c r="B27" s="554" t="s">
        <v>316</v>
      </c>
      <c r="C27" s="171" t="s">
        <v>194</v>
      </c>
      <c r="D27" s="163"/>
      <c r="E27" s="163"/>
      <c r="F27" s="163"/>
      <c r="G27" s="255">
        <v>0.55000000000000004</v>
      </c>
      <c r="H27" s="526">
        <v>0.6</v>
      </c>
      <c r="I27" s="534" t="s">
        <v>250</v>
      </c>
      <c r="J27" s="534" t="s">
        <v>250</v>
      </c>
      <c r="K27" s="601"/>
    </row>
    <row r="28" spans="1:12" ht="12" thickBot="1" x14ac:dyDescent="0.25">
      <c r="A28" s="604"/>
      <c r="B28" s="556"/>
      <c r="C28" s="176" t="s">
        <v>195</v>
      </c>
      <c r="D28" s="163"/>
      <c r="E28" s="161"/>
      <c r="F28" s="161"/>
      <c r="G28" s="88"/>
      <c r="H28" s="525"/>
      <c r="I28" s="534" t="s">
        <v>250</v>
      </c>
      <c r="J28" s="534" t="s">
        <v>250</v>
      </c>
      <c r="K28" s="601"/>
    </row>
    <row r="29" spans="1:12" ht="13.5" customHeight="1" thickBot="1" x14ac:dyDescent="0.25">
      <c r="A29" s="604"/>
      <c r="B29" s="556"/>
      <c r="C29" s="177"/>
      <c r="D29" s="542" t="s">
        <v>196</v>
      </c>
      <c r="E29" s="543"/>
      <c r="F29" s="543"/>
      <c r="G29" s="543"/>
      <c r="H29" s="543"/>
      <c r="I29" s="543"/>
      <c r="J29" s="544"/>
      <c r="K29" s="601"/>
    </row>
    <row r="30" spans="1:12" ht="47.25" customHeight="1" thickBot="1" x14ac:dyDescent="0.25">
      <c r="A30" s="604"/>
      <c r="B30" s="557"/>
      <c r="C30" s="178"/>
      <c r="D30" s="591" t="s">
        <v>479</v>
      </c>
      <c r="E30" s="592"/>
      <c r="F30" s="592"/>
      <c r="G30" s="592"/>
      <c r="H30" s="592"/>
      <c r="I30" s="592"/>
      <c r="J30" s="593"/>
      <c r="K30" s="601"/>
      <c r="L30" s="511"/>
    </row>
    <row r="31" spans="1:12" ht="12" thickBot="1" x14ac:dyDescent="0.25">
      <c r="A31" s="604"/>
      <c r="B31" s="93" t="s">
        <v>140</v>
      </c>
      <c r="C31" s="180"/>
      <c r="D31" s="83">
        <v>40513</v>
      </c>
      <c r="E31" s="84">
        <v>40878</v>
      </c>
      <c r="F31" s="84">
        <v>41244</v>
      </c>
      <c r="G31" s="84">
        <v>41609</v>
      </c>
      <c r="H31" s="84">
        <v>41974</v>
      </c>
      <c r="I31" s="83">
        <v>42064</v>
      </c>
      <c r="J31" s="83">
        <v>42339</v>
      </c>
      <c r="K31" s="601"/>
    </row>
    <row r="32" spans="1:12" ht="12" thickBot="1" x14ac:dyDescent="0.25">
      <c r="A32" s="604"/>
      <c r="B32" s="606" t="s">
        <v>384</v>
      </c>
      <c r="C32" s="243" t="s">
        <v>376</v>
      </c>
      <c r="D32" s="163"/>
      <c r="E32" s="163"/>
      <c r="F32" s="163"/>
      <c r="G32" s="483" t="s">
        <v>404</v>
      </c>
      <c r="H32" s="527" t="s">
        <v>404</v>
      </c>
      <c r="I32" s="534" t="s">
        <v>250</v>
      </c>
      <c r="J32" s="534" t="s">
        <v>250</v>
      </c>
      <c r="K32" s="601"/>
    </row>
    <row r="33" spans="1:11" ht="12" thickBot="1" x14ac:dyDescent="0.25">
      <c r="A33" s="604"/>
      <c r="B33" s="607"/>
      <c r="C33" s="257" t="s">
        <v>377</v>
      </c>
      <c r="D33" s="162"/>
      <c r="E33" s="162"/>
      <c r="F33" s="161"/>
      <c r="G33" s="266"/>
      <c r="I33" s="534" t="s">
        <v>250</v>
      </c>
      <c r="J33" s="534" t="s">
        <v>250</v>
      </c>
      <c r="K33" s="601"/>
    </row>
    <row r="34" spans="1:11" ht="12" thickBot="1" x14ac:dyDescent="0.25">
      <c r="A34" s="604"/>
      <c r="B34" s="607"/>
      <c r="C34" s="243" t="s">
        <v>378</v>
      </c>
      <c r="D34" s="162"/>
      <c r="E34" s="162"/>
      <c r="F34" s="163"/>
      <c r="G34" s="267" t="s">
        <v>404</v>
      </c>
      <c r="H34" s="528" t="s">
        <v>404</v>
      </c>
      <c r="I34" s="534" t="s">
        <v>250</v>
      </c>
      <c r="J34" s="534" t="s">
        <v>250</v>
      </c>
      <c r="K34" s="601"/>
    </row>
    <row r="35" spans="1:11" ht="12" thickBot="1" x14ac:dyDescent="0.25">
      <c r="A35" s="604"/>
      <c r="B35" s="607"/>
      <c r="C35" s="257" t="s">
        <v>379</v>
      </c>
      <c r="D35" s="162"/>
      <c r="E35" s="162"/>
      <c r="F35" s="163"/>
      <c r="G35" s="121"/>
      <c r="H35" s="529"/>
      <c r="I35" s="534" t="s">
        <v>250</v>
      </c>
      <c r="J35" s="534" t="s">
        <v>250</v>
      </c>
      <c r="K35" s="601"/>
    </row>
    <row r="36" spans="1:11" ht="12" thickBot="1" x14ac:dyDescent="0.25">
      <c r="A36" s="604"/>
      <c r="B36" s="607"/>
      <c r="C36" s="243" t="s">
        <v>380</v>
      </c>
      <c r="D36" s="162"/>
      <c r="E36" s="162"/>
      <c r="F36" s="163"/>
      <c r="G36" s="267" t="s">
        <v>404</v>
      </c>
      <c r="H36" s="530" t="s">
        <v>404</v>
      </c>
      <c r="I36" s="534" t="s">
        <v>250</v>
      </c>
      <c r="J36" s="534" t="s">
        <v>250</v>
      </c>
      <c r="K36" s="601"/>
    </row>
    <row r="37" spans="1:11" ht="12" thickBot="1" x14ac:dyDescent="0.25">
      <c r="A37" s="604"/>
      <c r="B37" s="607"/>
      <c r="C37" s="257" t="s">
        <v>381</v>
      </c>
      <c r="D37" s="162"/>
      <c r="E37" s="162"/>
      <c r="F37" s="163"/>
      <c r="G37" s="121"/>
      <c r="H37" s="529"/>
      <c r="I37" s="534" t="s">
        <v>250</v>
      </c>
      <c r="J37" s="534" t="s">
        <v>250</v>
      </c>
      <c r="K37" s="601"/>
    </row>
    <row r="38" spans="1:11" ht="12" thickBot="1" x14ac:dyDescent="0.25">
      <c r="A38" s="604"/>
      <c r="B38" s="607"/>
      <c r="C38" s="243" t="s">
        <v>382</v>
      </c>
      <c r="D38" s="163"/>
      <c r="E38" s="163"/>
      <c r="F38" s="163"/>
      <c r="G38" s="255">
        <v>0.3</v>
      </c>
      <c r="H38" s="531">
        <v>0.4</v>
      </c>
      <c r="I38" s="534" t="s">
        <v>250</v>
      </c>
      <c r="J38" s="534" t="s">
        <v>250</v>
      </c>
      <c r="K38" s="601"/>
    </row>
    <row r="39" spans="1:11" ht="12" thickBot="1" x14ac:dyDescent="0.25">
      <c r="A39" s="604"/>
      <c r="B39" s="607"/>
      <c r="C39" s="257" t="s">
        <v>383</v>
      </c>
      <c r="D39" s="162"/>
      <c r="E39" s="162"/>
      <c r="F39" s="161"/>
      <c r="G39" s="88"/>
      <c r="H39" s="529"/>
      <c r="I39" s="534" t="s">
        <v>250</v>
      </c>
      <c r="J39" s="534" t="s">
        <v>250</v>
      </c>
      <c r="K39" s="601"/>
    </row>
    <row r="40" spans="1:11" ht="13.5" customHeight="1" thickBot="1" x14ac:dyDescent="0.25">
      <c r="A40" s="604"/>
      <c r="B40" s="607"/>
      <c r="C40" s="177"/>
      <c r="D40" s="542" t="s">
        <v>196</v>
      </c>
      <c r="E40" s="543"/>
      <c r="F40" s="543"/>
      <c r="G40" s="543"/>
      <c r="H40" s="543"/>
      <c r="I40" s="543"/>
      <c r="J40" s="544"/>
      <c r="K40" s="601"/>
    </row>
    <row r="41" spans="1:11" ht="34.5" customHeight="1" thickBot="1" x14ac:dyDescent="0.25">
      <c r="A41" s="605"/>
      <c r="B41" s="608"/>
      <c r="C41" s="178"/>
      <c r="D41" s="539" t="s">
        <v>409</v>
      </c>
      <c r="E41" s="580"/>
      <c r="F41" s="580"/>
      <c r="G41" s="580"/>
      <c r="H41" s="580"/>
      <c r="I41" s="580"/>
      <c r="J41" s="581"/>
      <c r="K41" s="602"/>
    </row>
    <row r="42" spans="1:11" ht="12" thickBot="1" x14ac:dyDescent="0.25">
      <c r="A42" s="549" t="s">
        <v>199</v>
      </c>
      <c r="B42" s="96" t="s">
        <v>177</v>
      </c>
      <c r="C42" s="181"/>
      <c r="D42" s="96" t="s">
        <v>178</v>
      </c>
      <c r="E42" s="96" t="s">
        <v>179</v>
      </c>
      <c r="F42" s="96" t="s">
        <v>180</v>
      </c>
      <c r="G42" s="97"/>
      <c r="H42" s="578" t="s">
        <v>200</v>
      </c>
      <c r="I42" s="579"/>
      <c r="J42" s="579"/>
      <c r="K42" s="553"/>
    </row>
    <row r="43" spans="1:11" ht="12" thickBot="1" x14ac:dyDescent="0.25">
      <c r="A43" s="550"/>
      <c r="B43" s="99">
        <f>B85+B117+B185+B220+B265</f>
        <v>0</v>
      </c>
      <c r="C43" s="174"/>
      <c r="D43" s="99"/>
      <c r="E43" s="99"/>
      <c r="F43" s="99"/>
      <c r="G43" s="100"/>
      <c r="H43" s="546"/>
      <c r="I43" s="547"/>
      <c r="J43" s="547"/>
      <c r="K43" s="548"/>
    </row>
    <row r="44" spans="1:11" ht="12" thickBot="1" x14ac:dyDescent="0.25">
      <c r="A44" s="549" t="s">
        <v>201</v>
      </c>
      <c r="B44" s="98" t="s">
        <v>202</v>
      </c>
      <c r="C44" s="182"/>
      <c r="D44" s="558"/>
      <c r="E44" s="559"/>
      <c r="F44" s="559"/>
      <c r="G44" s="559"/>
      <c r="H44" s="559"/>
      <c r="I44" s="559"/>
      <c r="J44" s="559"/>
      <c r="K44" s="560"/>
    </row>
    <row r="45" spans="1:11" ht="12" thickBot="1" x14ac:dyDescent="0.25">
      <c r="A45" s="550"/>
      <c r="B45" s="101"/>
      <c r="C45" s="183"/>
      <c r="D45" s="561"/>
      <c r="E45" s="562"/>
      <c r="F45" s="562"/>
      <c r="G45" s="562"/>
      <c r="H45" s="562"/>
      <c r="I45" s="562"/>
      <c r="J45" s="562"/>
      <c r="K45" s="563"/>
    </row>
    <row r="46" spans="1:11" x14ac:dyDescent="0.2">
      <c r="A46" s="91"/>
      <c r="B46" s="91"/>
      <c r="C46" s="179"/>
      <c r="D46" s="91"/>
      <c r="E46" s="91"/>
      <c r="F46" s="91"/>
      <c r="G46" s="91"/>
      <c r="H46" s="91"/>
      <c r="I46" s="91"/>
      <c r="J46" s="91"/>
      <c r="K46" s="91"/>
    </row>
    <row r="47" spans="1:11" x14ac:dyDescent="0.2">
      <c r="A47" s="91"/>
      <c r="B47" s="91"/>
      <c r="C47" s="179"/>
      <c r="D47" s="91"/>
      <c r="E47" s="91"/>
      <c r="F47" s="91"/>
      <c r="G47" s="91"/>
      <c r="H47" s="91"/>
      <c r="I47" s="91"/>
      <c r="J47" s="91"/>
      <c r="K47" s="91"/>
    </row>
    <row r="48" spans="1:11" x14ac:dyDescent="0.2">
      <c r="A48" s="91"/>
      <c r="B48" s="91"/>
      <c r="C48" s="179"/>
      <c r="D48" s="91"/>
      <c r="E48" s="91"/>
      <c r="F48" s="91"/>
      <c r="G48" s="91"/>
      <c r="H48" s="91"/>
      <c r="I48" s="91"/>
      <c r="J48" s="91"/>
      <c r="K48" s="91"/>
    </row>
    <row r="49" spans="1:13" ht="12" thickBot="1" x14ac:dyDescent="0.25">
      <c r="A49" s="102"/>
      <c r="B49" s="102"/>
      <c r="C49" s="184"/>
      <c r="D49" s="102"/>
      <c r="E49" s="102"/>
      <c r="F49" s="102"/>
      <c r="G49" s="102"/>
      <c r="H49" s="102"/>
      <c r="I49" s="102"/>
      <c r="J49" s="102"/>
      <c r="K49" s="102"/>
    </row>
    <row r="50" spans="1:13" ht="12" thickBot="1" x14ac:dyDescent="0.25">
      <c r="A50" s="92" t="s">
        <v>203</v>
      </c>
      <c r="B50" s="93" t="s">
        <v>207</v>
      </c>
      <c r="C50" s="185"/>
      <c r="D50" s="83">
        <v>40513</v>
      </c>
      <c r="E50" s="84">
        <v>40878</v>
      </c>
      <c r="F50" s="84">
        <v>41244</v>
      </c>
      <c r="G50" s="84">
        <v>41609</v>
      </c>
      <c r="H50" s="84">
        <v>41974</v>
      </c>
      <c r="I50" s="83">
        <v>42064</v>
      </c>
      <c r="J50" s="83">
        <v>42339</v>
      </c>
      <c r="K50" s="94" t="s">
        <v>198</v>
      </c>
    </row>
    <row r="51" spans="1:13" ht="12" customHeight="1" thickBot="1" x14ac:dyDescent="0.25">
      <c r="A51" s="619" t="s">
        <v>171</v>
      </c>
      <c r="B51" s="554" t="s">
        <v>343</v>
      </c>
      <c r="C51" s="582" t="s">
        <v>118</v>
      </c>
      <c r="D51" s="583"/>
      <c r="E51" s="583"/>
      <c r="F51" s="583"/>
      <c r="G51" s="583"/>
      <c r="H51" s="584"/>
      <c r="I51" s="535"/>
      <c r="J51" s="535"/>
      <c r="K51" s="588" t="s">
        <v>174</v>
      </c>
      <c r="L51" s="511"/>
    </row>
    <row r="52" spans="1:13" ht="13.5" customHeight="1" thickBot="1" x14ac:dyDescent="0.25">
      <c r="A52" s="620"/>
      <c r="B52" s="622"/>
      <c r="C52" s="243" t="s">
        <v>309</v>
      </c>
      <c r="D52" s="103">
        <v>420000</v>
      </c>
      <c r="E52" s="103">
        <v>600000</v>
      </c>
      <c r="F52" s="103">
        <v>700000</v>
      </c>
      <c r="G52" s="103">
        <v>700000</v>
      </c>
      <c r="H52" s="103">
        <v>700000</v>
      </c>
      <c r="I52" s="534" t="s">
        <v>250</v>
      </c>
      <c r="J52" s="534" t="s">
        <v>250</v>
      </c>
      <c r="K52" s="589"/>
      <c r="M52" s="238">
        <f>H52*4.3</f>
        <v>3010000</v>
      </c>
    </row>
    <row r="53" spans="1:13" ht="13.5" customHeight="1" thickBot="1" x14ac:dyDescent="0.25">
      <c r="A53" s="620"/>
      <c r="B53" s="622"/>
      <c r="C53" s="242" t="s">
        <v>310</v>
      </c>
      <c r="D53" s="103">
        <v>450937</v>
      </c>
      <c r="E53" s="103">
        <v>685433</v>
      </c>
      <c r="F53" s="103">
        <v>816242</v>
      </c>
      <c r="G53" s="103"/>
      <c r="H53" s="103"/>
      <c r="I53" s="534" t="s">
        <v>250</v>
      </c>
      <c r="J53" s="534" t="s">
        <v>250</v>
      </c>
      <c r="K53" s="589"/>
    </row>
    <row r="54" spans="1:13" ht="13.5" customHeight="1" thickBot="1" x14ac:dyDescent="0.25">
      <c r="A54" s="620"/>
      <c r="B54" s="622"/>
      <c r="C54" s="176" t="s">
        <v>57</v>
      </c>
      <c r="D54" s="103">
        <f>D52*D56</f>
        <v>294000</v>
      </c>
      <c r="E54" s="103">
        <f>E52*E56</f>
        <v>420000</v>
      </c>
      <c r="F54" s="103">
        <f>F52*F56</f>
        <v>489999.99999999994</v>
      </c>
      <c r="G54" s="103">
        <f>G52*G56</f>
        <v>518000</v>
      </c>
      <c r="H54" s="103">
        <f>H52*H56</f>
        <v>525000</v>
      </c>
      <c r="I54" s="534" t="s">
        <v>250</v>
      </c>
      <c r="J54" s="534" t="s">
        <v>250</v>
      </c>
      <c r="K54" s="589"/>
    </row>
    <row r="55" spans="1:13" ht="13.5" customHeight="1" thickBot="1" x14ac:dyDescent="0.25">
      <c r="A55" s="620"/>
      <c r="B55" s="622"/>
      <c r="C55" s="176" t="s">
        <v>56</v>
      </c>
      <c r="D55" s="103">
        <v>263265</v>
      </c>
      <c r="E55" s="103">
        <v>501838</v>
      </c>
      <c r="F55" s="103">
        <v>623595</v>
      </c>
      <c r="G55" s="103"/>
      <c r="H55" s="103"/>
      <c r="I55" s="534" t="s">
        <v>250</v>
      </c>
      <c r="J55" s="534" t="s">
        <v>250</v>
      </c>
      <c r="K55" s="589"/>
    </row>
    <row r="56" spans="1:13" ht="13.5" customHeight="1" thickBot="1" x14ac:dyDescent="0.25">
      <c r="A56" s="620"/>
      <c r="B56" s="622"/>
      <c r="C56" s="176" t="s">
        <v>311</v>
      </c>
      <c r="D56" s="104">
        <v>0.7</v>
      </c>
      <c r="E56" s="104">
        <v>0.7</v>
      </c>
      <c r="F56" s="104">
        <v>0.7</v>
      </c>
      <c r="G56" s="154">
        <v>0.74</v>
      </c>
      <c r="H56" s="104">
        <v>0.75</v>
      </c>
      <c r="I56" s="534" t="s">
        <v>250</v>
      </c>
      <c r="J56" s="534" t="s">
        <v>250</v>
      </c>
      <c r="K56" s="589"/>
    </row>
    <row r="57" spans="1:13" ht="13.5" customHeight="1" thickBot="1" x14ac:dyDescent="0.25">
      <c r="A57" s="620"/>
      <c r="B57" s="622"/>
      <c r="C57" s="171" t="s">
        <v>312</v>
      </c>
      <c r="D57" s="105">
        <f>D55/D53</f>
        <v>0.58381769515475557</v>
      </c>
      <c r="E57" s="105">
        <f>E55/E53</f>
        <v>0.73214741630473001</v>
      </c>
      <c r="F57" s="86">
        <f>F55/F53</f>
        <v>0.76398298543814214</v>
      </c>
      <c r="G57" s="103"/>
      <c r="H57" s="103"/>
      <c r="I57" s="534" t="s">
        <v>250</v>
      </c>
      <c r="J57" s="534" t="s">
        <v>250</v>
      </c>
      <c r="K57" s="589"/>
    </row>
    <row r="58" spans="1:13" ht="13.5" customHeight="1" thickBot="1" x14ac:dyDescent="0.25">
      <c r="A58" s="620"/>
      <c r="B58" s="623"/>
      <c r="C58" s="177"/>
      <c r="D58" s="542" t="s">
        <v>196</v>
      </c>
      <c r="E58" s="543"/>
      <c r="F58" s="543"/>
      <c r="G58" s="543"/>
      <c r="H58" s="543"/>
      <c r="I58" s="543"/>
      <c r="J58" s="544"/>
      <c r="K58" s="589"/>
    </row>
    <row r="59" spans="1:13" ht="48" customHeight="1" thickBot="1" x14ac:dyDescent="0.25">
      <c r="A59" s="620"/>
      <c r="B59" s="624"/>
      <c r="C59" s="178"/>
      <c r="D59" s="539" t="s">
        <v>408</v>
      </c>
      <c r="E59" s="540"/>
      <c r="F59" s="540"/>
      <c r="G59" s="540"/>
      <c r="H59" s="540"/>
      <c r="I59" s="540"/>
      <c r="J59" s="541"/>
      <c r="K59" s="589"/>
    </row>
    <row r="60" spans="1:13" ht="13.5" customHeight="1" thickBot="1" x14ac:dyDescent="0.25">
      <c r="A60" s="620"/>
      <c r="B60" s="82" t="s">
        <v>208</v>
      </c>
      <c r="C60" s="185"/>
      <c r="D60" s="83">
        <v>40513</v>
      </c>
      <c r="E60" s="84">
        <v>40878</v>
      </c>
      <c r="F60" s="84">
        <v>41244</v>
      </c>
      <c r="G60" s="84">
        <v>41609</v>
      </c>
      <c r="H60" s="84">
        <v>41974</v>
      </c>
      <c r="I60" s="83">
        <v>42064</v>
      </c>
      <c r="J60" s="83">
        <v>42339</v>
      </c>
      <c r="K60" s="589"/>
    </row>
    <row r="61" spans="1:13" ht="23.25" customHeight="1" thickBot="1" x14ac:dyDescent="0.25">
      <c r="A61" s="620"/>
      <c r="B61" s="554" t="s">
        <v>449</v>
      </c>
      <c r="C61" s="259" t="s">
        <v>412</v>
      </c>
      <c r="D61" s="161"/>
      <c r="E61" s="165"/>
      <c r="F61" s="200">
        <v>0.85</v>
      </c>
      <c r="G61" s="106">
        <v>0.85</v>
      </c>
      <c r="H61" s="106">
        <v>0.85</v>
      </c>
      <c r="I61" s="534" t="s">
        <v>250</v>
      </c>
      <c r="J61" s="534" t="s">
        <v>250</v>
      </c>
      <c r="K61" s="589"/>
    </row>
    <row r="62" spans="1:13" ht="23.25" customHeight="1" thickBot="1" x14ac:dyDescent="0.25">
      <c r="A62" s="620"/>
      <c r="B62" s="555"/>
      <c r="C62" s="259" t="s">
        <v>413</v>
      </c>
      <c r="D62" s="161"/>
      <c r="E62" s="165"/>
      <c r="F62" s="200">
        <v>0.88</v>
      </c>
      <c r="G62" s="106"/>
      <c r="H62" s="106"/>
      <c r="I62" s="534" t="s">
        <v>250</v>
      </c>
      <c r="J62" s="534" t="s">
        <v>250</v>
      </c>
      <c r="K62" s="589"/>
      <c r="L62" s="512"/>
      <c r="M62" s="491"/>
    </row>
    <row r="63" spans="1:13" ht="33.75" customHeight="1" thickBot="1" x14ac:dyDescent="0.25">
      <c r="A63" s="620"/>
      <c r="B63" s="555"/>
      <c r="C63" s="259" t="s">
        <v>450</v>
      </c>
      <c r="D63" s="161"/>
      <c r="E63" s="165"/>
      <c r="F63" s="200">
        <v>0.1</v>
      </c>
      <c r="G63" s="106">
        <v>0.1</v>
      </c>
      <c r="H63" s="106">
        <v>0.1</v>
      </c>
      <c r="I63" s="534" t="s">
        <v>250</v>
      </c>
      <c r="J63" s="534" t="s">
        <v>250</v>
      </c>
      <c r="K63" s="589"/>
    </row>
    <row r="64" spans="1:13" ht="33.75" customHeight="1" thickBot="1" x14ac:dyDescent="0.25">
      <c r="A64" s="620"/>
      <c r="B64" s="555"/>
      <c r="C64" s="259" t="s">
        <v>472</v>
      </c>
      <c r="D64" s="161"/>
      <c r="E64" s="165"/>
      <c r="F64" s="200">
        <v>0.14000000000000001</v>
      </c>
      <c r="G64" s="106"/>
      <c r="H64" s="106"/>
      <c r="I64" s="534" t="s">
        <v>250</v>
      </c>
      <c r="J64" s="534" t="s">
        <v>250</v>
      </c>
      <c r="K64" s="589"/>
    </row>
    <row r="65" spans="1:12" ht="13.5" customHeight="1" thickBot="1" x14ac:dyDescent="0.25">
      <c r="A65" s="620"/>
      <c r="B65" s="555"/>
      <c r="C65" s="177"/>
      <c r="D65" s="542" t="s">
        <v>196</v>
      </c>
      <c r="E65" s="543"/>
      <c r="F65" s="543"/>
      <c r="G65" s="543"/>
      <c r="H65" s="543"/>
      <c r="I65" s="543"/>
      <c r="J65" s="544"/>
      <c r="K65" s="589"/>
    </row>
    <row r="66" spans="1:12" ht="42.75" customHeight="1" thickBot="1" x14ac:dyDescent="0.25">
      <c r="A66" s="620"/>
      <c r="B66" s="557"/>
      <c r="C66" s="177"/>
      <c r="D66" s="585" t="s">
        <v>477</v>
      </c>
      <c r="E66" s="586"/>
      <c r="F66" s="586"/>
      <c r="G66" s="586"/>
      <c r="H66" s="587"/>
      <c r="I66" s="532"/>
      <c r="J66" s="532"/>
      <c r="K66" s="589"/>
      <c r="L66" s="513"/>
    </row>
    <row r="67" spans="1:12" ht="13.5" customHeight="1" thickBot="1" x14ac:dyDescent="0.25">
      <c r="A67" s="620"/>
      <c r="B67" s="82" t="s">
        <v>209</v>
      </c>
      <c r="C67" s="185"/>
      <c r="D67" s="83">
        <v>40513</v>
      </c>
      <c r="E67" s="84">
        <v>40878</v>
      </c>
      <c r="F67" s="84">
        <v>41244</v>
      </c>
      <c r="G67" s="84">
        <v>41609</v>
      </c>
      <c r="H67" s="84">
        <v>41974</v>
      </c>
      <c r="I67" s="83">
        <v>42064</v>
      </c>
      <c r="J67" s="83">
        <v>42339</v>
      </c>
      <c r="K67" s="589"/>
      <c r="L67" s="513"/>
    </row>
    <row r="68" spans="1:12" ht="13.5" customHeight="1" thickBot="1" x14ac:dyDescent="0.25">
      <c r="A68" s="620"/>
      <c r="B68" s="554" t="s">
        <v>370</v>
      </c>
      <c r="C68" s="259" t="s">
        <v>348</v>
      </c>
      <c r="D68" s="258"/>
      <c r="E68" s="258"/>
      <c r="F68" s="246">
        <v>0.8</v>
      </c>
      <c r="G68" s="246">
        <v>0.85</v>
      </c>
      <c r="H68" s="246">
        <v>0.9</v>
      </c>
      <c r="I68" s="534" t="s">
        <v>250</v>
      </c>
      <c r="J68" s="534" t="s">
        <v>250</v>
      </c>
      <c r="K68" s="589"/>
      <c r="L68" s="513"/>
    </row>
    <row r="69" spans="1:12" ht="13.5" customHeight="1" thickBot="1" x14ac:dyDescent="0.25">
      <c r="A69" s="620"/>
      <c r="B69" s="555"/>
      <c r="C69" s="259" t="s">
        <v>349</v>
      </c>
      <c r="D69" s="258"/>
      <c r="E69" s="165"/>
      <c r="F69" s="199">
        <v>0.79</v>
      </c>
      <c r="G69" s="199">
        <v>0.97</v>
      </c>
      <c r="H69" s="199"/>
      <c r="I69" s="534" t="s">
        <v>250</v>
      </c>
      <c r="J69" s="534" t="s">
        <v>250</v>
      </c>
      <c r="K69" s="589"/>
      <c r="L69" s="513"/>
    </row>
    <row r="70" spans="1:12" ht="13.5" customHeight="1" thickBot="1" x14ac:dyDescent="0.25">
      <c r="A70" s="620"/>
      <c r="B70" s="555"/>
      <c r="C70" s="259" t="s">
        <v>368</v>
      </c>
      <c r="D70" s="258"/>
      <c r="E70" s="258"/>
      <c r="F70" s="246">
        <v>0.5</v>
      </c>
      <c r="G70" s="246">
        <v>0.55000000000000004</v>
      </c>
      <c r="H70" s="246">
        <v>0.6</v>
      </c>
      <c r="I70" s="534" t="s">
        <v>250</v>
      </c>
      <c r="J70" s="534" t="s">
        <v>250</v>
      </c>
      <c r="K70" s="589"/>
      <c r="L70" s="513"/>
    </row>
    <row r="71" spans="1:12" ht="13.5" customHeight="1" thickBot="1" x14ac:dyDescent="0.25">
      <c r="A71" s="620"/>
      <c r="B71" s="555"/>
      <c r="C71" s="259" t="s">
        <v>369</v>
      </c>
      <c r="D71" s="258"/>
      <c r="E71" s="165"/>
      <c r="F71" s="199">
        <v>0.45</v>
      </c>
      <c r="G71" s="199">
        <v>0.66</v>
      </c>
      <c r="H71" s="199"/>
      <c r="I71" s="534" t="s">
        <v>250</v>
      </c>
      <c r="J71" s="534" t="s">
        <v>250</v>
      </c>
      <c r="K71" s="589"/>
      <c r="L71" s="513"/>
    </row>
    <row r="72" spans="1:12" ht="13.5" customHeight="1" thickBot="1" x14ac:dyDescent="0.25">
      <c r="A72" s="620"/>
      <c r="B72" s="555"/>
      <c r="C72" s="177"/>
      <c r="D72" s="542" t="s">
        <v>196</v>
      </c>
      <c r="E72" s="543"/>
      <c r="F72" s="543"/>
      <c r="G72" s="543"/>
      <c r="H72" s="543"/>
      <c r="I72" s="543"/>
      <c r="J72" s="544"/>
      <c r="K72" s="589"/>
      <c r="L72" s="513"/>
    </row>
    <row r="73" spans="1:12" ht="48.75" customHeight="1" thickBot="1" x14ac:dyDescent="0.25">
      <c r="A73" s="620"/>
      <c r="B73" s="557"/>
      <c r="C73" s="177"/>
      <c r="D73" s="539" t="s">
        <v>473</v>
      </c>
      <c r="E73" s="580"/>
      <c r="F73" s="580"/>
      <c r="G73" s="580"/>
      <c r="H73" s="580"/>
      <c r="I73" s="580"/>
      <c r="J73" s="581"/>
      <c r="K73" s="589"/>
      <c r="L73" s="513"/>
    </row>
    <row r="74" spans="1:12" ht="13.5" customHeight="1" thickBot="1" x14ac:dyDescent="0.25">
      <c r="A74" s="620"/>
      <c r="B74" s="82" t="s">
        <v>483</v>
      </c>
      <c r="C74" s="185"/>
      <c r="D74" s="83">
        <v>40513</v>
      </c>
      <c r="E74" s="84">
        <v>40878</v>
      </c>
      <c r="F74" s="84">
        <v>41244</v>
      </c>
      <c r="G74" s="84">
        <v>41609</v>
      </c>
      <c r="H74" s="84">
        <v>41974</v>
      </c>
      <c r="I74" s="83">
        <v>42064</v>
      </c>
      <c r="J74" s="83">
        <v>42339</v>
      </c>
      <c r="K74" s="589"/>
      <c r="L74" s="513"/>
    </row>
    <row r="75" spans="1:12" ht="13.5" customHeight="1" thickBot="1" x14ac:dyDescent="0.25">
      <c r="A75" s="620"/>
      <c r="B75" s="554" t="s">
        <v>488</v>
      </c>
      <c r="C75" s="259" t="s">
        <v>485</v>
      </c>
      <c r="D75" s="258"/>
      <c r="E75" s="258"/>
      <c r="F75" s="258"/>
      <c r="G75" s="258"/>
      <c r="H75" s="258"/>
      <c r="I75" s="534">
        <v>10</v>
      </c>
      <c r="J75" s="534" t="s">
        <v>250</v>
      </c>
      <c r="K75" s="589"/>
      <c r="L75" s="513" t="s">
        <v>506</v>
      </c>
    </row>
    <row r="76" spans="1:12" ht="13.5" customHeight="1" thickBot="1" x14ac:dyDescent="0.25">
      <c r="A76" s="620"/>
      <c r="B76" s="555"/>
      <c r="C76" s="259" t="s">
        <v>336</v>
      </c>
      <c r="D76" s="258"/>
      <c r="E76" s="165"/>
      <c r="F76" s="258"/>
      <c r="G76" s="165"/>
      <c r="H76" s="165"/>
      <c r="I76" s="534"/>
      <c r="J76" s="534" t="s">
        <v>250</v>
      </c>
      <c r="K76" s="589"/>
      <c r="L76" s="513"/>
    </row>
    <row r="77" spans="1:12" ht="13.5" customHeight="1" thickBot="1" x14ac:dyDescent="0.25">
      <c r="A77" s="620"/>
      <c r="B77" s="555"/>
      <c r="C77" s="177"/>
      <c r="D77" s="542" t="s">
        <v>196</v>
      </c>
      <c r="E77" s="543"/>
      <c r="F77" s="543"/>
      <c r="G77" s="543"/>
      <c r="H77" s="543"/>
      <c r="I77" s="543"/>
      <c r="J77" s="544"/>
      <c r="K77" s="589"/>
      <c r="L77" s="513"/>
    </row>
    <row r="78" spans="1:12" ht="27" customHeight="1" thickBot="1" x14ac:dyDescent="0.25">
      <c r="A78" s="621"/>
      <c r="B78" s="557"/>
      <c r="C78" s="177"/>
      <c r="D78" s="539" t="s">
        <v>497</v>
      </c>
      <c r="E78" s="580"/>
      <c r="F78" s="580"/>
      <c r="G78" s="580"/>
      <c r="H78" s="580"/>
      <c r="I78" s="580"/>
      <c r="J78" s="581"/>
      <c r="K78" s="589"/>
      <c r="L78" s="513"/>
    </row>
    <row r="79" spans="1:12" ht="23.25" thickBot="1" x14ac:dyDescent="0.25">
      <c r="A79" s="92" t="s">
        <v>204</v>
      </c>
      <c r="B79" s="82" t="s">
        <v>486</v>
      </c>
      <c r="C79" s="185"/>
      <c r="D79" s="83">
        <v>40513</v>
      </c>
      <c r="E79" s="84">
        <v>40878</v>
      </c>
      <c r="F79" s="84">
        <v>41244</v>
      </c>
      <c r="G79" s="84">
        <v>41609</v>
      </c>
      <c r="H79" s="84">
        <v>41974</v>
      </c>
      <c r="I79" s="83">
        <v>42064</v>
      </c>
      <c r="J79" s="83">
        <v>42339</v>
      </c>
      <c r="K79" s="589"/>
    </row>
    <row r="80" spans="1:12" ht="13.5" customHeight="1" thickBot="1" x14ac:dyDescent="0.25">
      <c r="A80" s="610">
        <v>0.2</v>
      </c>
      <c r="B80" s="554" t="s">
        <v>487</v>
      </c>
      <c r="C80" s="259" t="s">
        <v>485</v>
      </c>
      <c r="D80" s="258"/>
      <c r="E80" s="258"/>
      <c r="F80" s="258"/>
      <c r="G80" s="258"/>
      <c r="H80" s="258"/>
      <c r="I80" s="534">
        <v>4</v>
      </c>
      <c r="J80" s="534" t="s">
        <v>250</v>
      </c>
      <c r="K80" s="589"/>
      <c r="L80" s="513" t="s">
        <v>506</v>
      </c>
    </row>
    <row r="81" spans="1:14" ht="13.5" customHeight="1" thickBot="1" x14ac:dyDescent="0.25">
      <c r="A81" s="611"/>
      <c r="B81" s="555"/>
      <c r="C81" s="259" t="s">
        <v>336</v>
      </c>
      <c r="D81" s="258"/>
      <c r="E81" s="165"/>
      <c r="F81" s="258"/>
      <c r="G81" s="165"/>
      <c r="H81" s="165"/>
      <c r="I81" s="534"/>
      <c r="J81" s="534" t="s">
        <v>250</v>
      </c>
      <c r="K81" s="590"/>
    </row>
    <row r="82" spans="1:14" ht="12" thickBot="1" x14ac:dyDescent="0.25">
      <c r="A82" s="611"/>
      <c r="B82" s="555"/>
      <c r="C82" s="177"/>
      <c r="D82" s="542" t="s">
        <v>196</v>
      </c>
      <c r="E82" s="543"/>
      <c r="F82" s="543"/>
      <c r="G82" s="543"/>
      <c r="H82" s="543"/>
      <c r="I82" s="543"/>
      <c r="J82" s="544"/>
      <c r="K82" s="108" t="s">
        <v>205</v>
      </c>
    </row>
    <row r="83" spans="1:14" ht="20.25" customHeight="1" thickBot="1" x14ac:dyDescent="0.25">
      <c r="A83" s="612"/>
      <c r="B83" s="557"/>
      <c r="C83" s="177"/>
      <c r="D83" s="539" t="s">
        <v>498</v>
      </c>
      <c r="E83" s="580"/>
      <c r="F83" s="580"/>
      <c r="G83" s="580"/>
      <c r="H83" s="580"/>
      <c r="I83" s="580"/>
      <c r="J83" s="581"/>
      <c r="K83" s="109" t="s">
        <v>99</v>
      </c>
      <c r="L83" s="511"/>
    </row>
    <row r="84" spans="1:14" ht="12" thickBot="1" x14ac:dyDescent="0.25">
      <c r="A84" s="549" t="s">
        <v>199</v>
      </c>
      <c r="B84" s="96" t="s">
        <v>177</v>
      </c>
      <c r="C84" s="182"/>
      <c r="D84" s="96" t="s">
        <v>178</v>
      </c>
      <c r="E84" s="96" t="s">
        <v>179</v>
      </c>
      <c r="F84" s="110" t="s">
        <v>154</v>
      </c>
      <c r="G84" s="111"/>
      <c r="H84" s="551" t="s">
        <v>200</v>
      </c>
      <c r="I84" s="552"/>
      <c r="J84" s="552"/>
      <c r="K84" s="553"/>
      <c r="L84" s="511"/>
    </row>
    <row r="85" spans="1:14" ht="12" thickBot="1" x14ac:dyDescent="0.25">
      <c r="A85" s="550"/>
      <c r="B85" s="99"/>
      <c r="C85" s="174"/>
      <c r="D85" s="99"/>
      <c r="E85" s="99"/>
      <c r="F85" s="99"/>
      <c r="G85" s="100"/>
      <c r="H85" s="546"/>
      <c r="I85" s="547"/>
      <c r="J85" s="547"/>
      <c r="K85" s="548"/>
    </row>
    <row r="86" spans="1:14" ht="12" thickBot="1" x14ac:dyDescent="0.25">
      <c r="A86" s="549" t="s">
        <v>201</v>
      </c>
      <c r="B86" s="96" t="s">
        <v>202</v>
      </c>
      <c r="C86" s="182"/>
      <c r="D86" s="558"/>
      <c r="E86" s="559"/>
      <c r="F86" s="559"/>
      <c r="G86" s="559"/>
      <c r="H86" s="559"/>
      <c r="I86" s="559"/>
      <c r="J86" s="559"/>
      <c r="K86" s="560"/>
    </row>
    <row r="87" spans="1:14" ht="12" thickBot="1" x14ac:dyDescent="0.25">
      <c r="A87" s="550"/>
      <c r="B87" s="101"/>
      <c r="C87" s="183"/>
      <c r="D87" s="561"/>
      <c r="E87" s="562"/>
      <c r="F87" s="562"/>
      <c r="G87" s="562"/>
      <c r="H87" s="562"/>
      <c r="I87" s="562"/>
      <c r="J87" s="562"/>
      <c r="K87" s="563"/>
    </row>
    <row r="88" spans="1:14" x14ac:dyDescent="0.2">
      <c r="A88" s="91"/>
      <c r="B88" s="91"/>
      <c r="C88" s="179"/>
      <c r="D88" s="91"/>
      <c r="E88" s="91"/>
      <c r="F88" s="91"/>
      <c r="G88" s="91"/>
      <c r="H88" s="91"/>
      <c r="I88" s="91"/>
      <c r="J88" s="91"/>
      <c r="K88" s="91"/>
    </row>
    <row r="90" spans="1:14" x14ac:dyDescent="0.2">
      <c r="H90" s="156"/>
      <c r="I90" s="156"/>
      <c r="J90" s="156"/>
    </row>
    <row r="91" spans="1:14" ht="12" thickBot="1" x14ac:dyDescent="0.25"/>
    <row r="92" spans="1:14" ht="12" thickBot="1" x14ac:dyDescent="0.25">
      <c r="A92" s="92" t="s">
        <v>206</v>
      </c>
      <c r="B92" s="93" t="s">
        <v>133</v>
      </c>
      <c r="C92" s="185"/>
      <c r="D92" s="83">
        <v>40513</v>
      </c>
      <c r="E92" s="84">
        <v>40878</v>
      </c>
      <c r="F92" s="84">
        <v>41244</v>
      </c>
      <c r="G92" s="84">
        <v>41609</v>
      </c>
      <c r="H92" s="84">
        <v>41974</v>
      </c>
      <c r="I92" s="83">
        <v>42064</v>
      </c>
      <c r="J92" s="83">
        <v>42339</v>
      </c>
      <c r="K92" s="94" t="s">
        <v>198</v>
      </c>
    </row>
    <row r="93" spans="1:14" ht="12" thickBot="1" x14ac:dyDescent="0.25">
      <c r="A93" s="616" t="s">
        <v>155</v>
      </c>
      <c r="B93" s="572" t="s">
        <v>407</v>
      </c>
      <c r="C93" s="187" t="s">
        <v>293</v>
      </c>
      <c r="D93" s="167">
        <v>149660</v>
      </c>
      <c r="E93" s="167">
        <v>225160</v>
      </c>
      <c r="F93" s="167">
        <v>162805</v>
      </c>
      <c r="G93" s="167">
        <f>SUM('SIF Budget &amp; Benef. ''12-''14'!Z27:Z29)</f>
        <v>192087.17444507204</v>
      </c>
      <c r="H93" s="167">
        <f>SUM('SIF Budget &amp; Benef. ''12-''14'!Z48:Z50)</f>
        <v>195433.39691128558</v>
      </c>
      <c r="I93" s="534" t="s">
        <v>250</v>
      </c>
      <c r="J93" s="534" t="s">
        <v>250</v>
      </c>
      <c r="K93" s="575" t="s">
        <v>96</v>
      </c>
    </row>
    <row r="94" spans="1:14" ht="12" thickBot="1" x14ac:dyDescent="0.25">
      <c r="A94" s="617"/>
      <c r="B94" s="573"/>
      <c r="C94" s="188" t="s">
        <v>294</v>
      </c>
      <c r="D94" s="167">
        <v>100416</v>
      </c>
      <c r="E94" s="167">
        <v>123316</v>
      </c>
      <c r="F94" s="167">
        <v>166726</v>
      </c>
      <c r="G94" s="240"/>
      <c r="H94" s="167"/>
      <c r="I94" s="534" t="s">
        <v>250</v>
      </c>
      <c r="J94" s="534" t="s">
        <v>250</v>
      </c>
      <c r="K94" s="576"/>
      <c r="M94" s="238">
        <f>E94-D94</f>
        <v>22900</v>
      </c>
    </row>
    <row r="95" spans="1:14" ht="12" thickBot="1" x14ac:dyDescent="0.25">
      <c r="A95" s="617"/>
      <c r="B95" s="573"/>
      <c r="C95" s="245" t="s">
        <v>341</v>
      </c>
      <c r="D95" s="167">
        <v>67350</v>
      </c>
      <c r="E95" s="167">
        <v>99219</v>
      </c>
      <c r="F95" s="167">
        <v>135708</v>
      </c>
      <c r="G95" s="217">
        <f>'SIF Budget &amp; Benef. ''12-''14'!Z25</f>
        <v>169279.91084945333</v>
      </c>
      <c r="H95" s="167">
        <f>'SIF Budget &amp; Benef. ''12-''14'!Z46</f>
        <v>173118.96709251474</v>
      </c>
      <c r="I95" s="534" t="s">
        <v>250</v>
      </c>
      <c r="J95" s="534" t="s">
        <v>250</v>
      </c>
      <c r="K95" s="576"/>
      <c r="N95" s="156"/>
    </row>
    <row r="96" spans="1:14" ht="12" thickBot="1" x14ac:dyDescent="0.25">
      <c r="A96" s="617"/>
      <c r="B96" s="573"/>
      <c r="C96" s="245" t="s">
        <v>342</v>
      </c>
      <c r="D96" s="167">
        <v>67760</v>
      </c>
      <c r="E96" s="167">
        <v>89901</v>
      </c>
      <c r="F96" s="167">
        <v>143163</v>
      </c>
      <c r="G96" s="240"/>
      <c r="H96" s="167"/>
      <c r="I96" s="534" t="s">
        <v>250</v>
      </c>
      <c r="J96" s="534" t="s">
        <v>250</v>
      </c>
      <c r="K96" s="576"/>
      <c r="M96" s="238">
        <f>E96-D96</f>
        <v>22141</v>
      </c>
    </row>
    <row r="97" spans="1:13" ht="12" thickBot="1" x14ac:dyDescent="0.25">
      <c r="A97" s="617"/>
      <c r="B97" s="573"/>
      <c r="C97" s="254" t="s">
        <v>367</v>
      </c>
      <c r="D97" s="198">
        <v>86060</v>
      </c>
      <c r="E97" s="198">
        <v>137860</v>
      </c>
      <c r="F97" s="198">
        <v>306983</v>
      </c>
      <c r="G97" s="216">
        <f>SUM('SIF Budget &amp; Benef. ''12-''14'!Z30:Z31)</f>
        <v>390701.81194768474</v>
      </c>
      <c r="H97" s="198">
        <f>SUM('SIF Budget &amp; Benef. ''12-''14'!Z51:Z52)</f>
        <v>400224.7653305055</v>
      </c>
      <c r="I97" s="534" t="s">
        <v>250</v>
      </c>
      <c r="J97" s="534" t="s">
        <v>250</v>
      </c>
      <c r="K97" s="576"/>
      <c r="M97" s="238">
        <f>SUM(M94:M96)</f>
        <v>45041</v>
      </c>
    </row>
    <row r="98" spans="1:13" ht="12" thickBot="1" x14ac:dyDescent="0.25">
      <c r="A98" s="617"/>
      <c r="B98" s="573"/>
      <c r="C98" s="254" t="s">
        <v>366</v>
      </c>
      <c r="D98" s="198">
        <v>151462</v>
      </c>
      <c r="E98" s="198">
        <v>203094</v>
      </c>
      <c r="F98" s="198">
        <v>324894</v>
      </c>
      <c r="G98" s="240"/>
      <c r="H98" s="167"/>
      <c r="I98" s="534" t="s">
        <v>250</v>
      </c>
      <c r="J98" s="534" t="s">
        <v>250</v>
      </c>
      <c r="K98" s="576"/>
      <c r="M98" s="238">
        <f>SUM(M95:M97)</f>
        <v>67182</v>
      </c>
    </row>
    <row r="99" spans="1:13" ht="12" thickBot="1" x14ac:dyDescent="0.25">
      <c r="A99" s="617"/>
      <c r="B99" s="573"/>
      <c r="C99" s="567"/>
      <c r="D99" s="542" t="s">
        <v>196</v>
      </c>
      <c r="E99" s="543"/>
      <c r="F99" s="543"/>
      <c r="G99" s="543"/>
      <c r="H99" s="543"/>
      <c r="I99" s="543"/>
      <c r="J99" s="544"/>
      <c r="K99" s="576"/>
    </row>
    <row r="100" spans="1:13" ht="24" customHeight="1" thickBot="1" x14ac:dyDescent="0.25">
      <c r="A100" s="617"/>
      <c r="B100" s="574"/>
      <c r="C100" s="568"/>
      <c r="D100" s="545" t="s">
        <v>410</v>
      </c>
      <c r="E100" s="540"/>
      <c r="F100" s="540"/>
      <c r="G100" s="540"/>
      <c r="H100" s="540"/>
      <c r="I100" s="540"/>
      <c r="J100" s="541"/>
      <c r="K100" s="576"/>
    </row>
    <row r="101" spans="1:13" ht="12.75" customHeight="1" thickBot="1" x14ac:dyDescent="0.25">
      <c r="A101" s="617"/>
      <c r="B101" s="79" t="s">
        <v>134</v>
      </c>
      <c r="C101" s="189"/>
      <c r="D101" s="83">
        <v>40513</v>
      </c>
      <c r="E101" s="84">
        <v>40878</v>
      </c>
      <c r="F101" s="84">
        <v>41244</v>
      </c>
      <c r="G101" s="84">
        <v>41609</v>
      </c>
      <c r="H101" s="84">
        <v>41974</v>
      </c>
      <c r="I101" s="83">
        <v>42064</v>
      </c>
      <c r="J101" s="83">
        <v>42339</v>
      </c>
      <c r="K101" s="576"/>
    </row>
    <row r="102" spans="1:13" ht="35.25" customHeight="1" thickBot="1" x14ac:dyDescent="0.25">
      <c r="A102" s="617"/>
      <c r="B102" s="570" t="s">
        <v>470</v>
      </c>
      <c r="C102" s="241" t="s">
        <v>194</v>
      </c>
      <c r="D102" s="163"/>
      <c r="E102" s="163"/>
      <c r="F102" s="163"/>
      <c r="G102" s="87">
        <v>0.7</v>
      </c>
      <c r="H102" s="87">
        <v>0.7</v>
      </c>
      <c r="I102" s="534" t="s">
        <v>250</v>
      </c>
      <c r="J102" s="534" t="s">
        <v>250</v>
      </c>
      <c r="K102" s="576"/>
      <c r="L102" s="512"/>
    </row>
    <row r="103" spans="1:13" ht="12" thickBot="1" x14ac:dyDescent="0.25">
      <c r="A103" s="617"/>
      <c r="B103" s="571"/>
      <c r="C103" s="242" t="s">
        <v>195</v>
      </c>
      <c r="D103" s="168"/>
      <c r="E103" s="163"/>
      <c r="F103" s="163"/>
      <c r="G103" s="90"/>
      <c r="H103" s="90"/>
      <c r="I103" s="534" t="s">
        <v>250</v>
      </c>
      <c r="J103" s="534" t="s">
        <v>250</v>
      </c>
      <c r="K103" s="576"/>
    </row>
    <row r="104" spans="1:13" ht="12" thickBot="1" x14ac:dyDescent="0.25">
      <c r="A104" s="617"/>
      <c r="B104" s="556"/>
      <c r="C104" s="567"/>
      <c r="D104" s="542" t="s">
        <v>196</v>
      </c>
      <c r="E104" s="543"/>
      <c r="F104" s="543"/>
      <c r="G104" s="543"/>
      <c r="H104" s="543"/>
      <c r="I104" s="543"/>
      <c r="J104" s="544"/>
      <c r="K104" s="576"/>
    </row>
    <row r="105" spans="1:13" ht="35.25" customHeight="1" thickBot="1" x14ac:dyDescent="0.25">
      <c r="A105" s="617"/>
      <c r="B105" s="556"/>
      <c r="C105" s="568"/>
      <c r="D105" s="545" t="s">
        <v>464</v>
      </c>
      <c r="E105" s="540"/>
      <c r="F105" s="540"/>
      <c r="G105" s="540"/>
      <c r="H105" s="540"/>
      <c r="I105" s="540"/>
      <c r="J105" s="541"/>
      <c r="K105" s="576"/>
      <c r="L105" s="511"/>
    </row>
    <row r="106" spans="1:13" ht="12" thickBot="1" x14ac:dyDescent="0.25">
      <c r="A106" s="617"/>
      <c r="B106" s="79" t="s">
        <v>295</v>
      </c>
      <c r="C106" s="189"/>
      <c r="D106" s="83">
        <v>40513</v>
      </c>
      <c r="E106" s="84">
        <v>40878</v>
      </c>
      <c r="F106" s="84">
        <v>41244</v>
      </c>
      <c r="G106" s="84">
        <v>41609</v>
      </c>
      <c r="H106" s="84">
        <v>41974</v>
      </c>
      <c r="I106" s="83">
        <v>42064</v>
      </c>
      <c r="J106" s="83">
        <v>42339</v>
      </c>
      <c r="K106" s="576"/>
    </row>
    <row r="107" spans="1:13" ht="12" thickBot="1" x14ac:dyDescent="0.25">
      <c r="A107" s="617"/>
      <c r="B107" s="564" t="s">
        <v>471</v>
      </c>
      <c r="C107" s="243" t="s">
        <v>194</v>
      </c>
      <c r="D107" s="172"/>
      <c r="E107" s="173"/>
      <c r="F107" s="173"/>
      <c r="G107" s="87">
        <v>0.7</v>
      </c>
      <c r="H107" s="87">
        <v>0.7</v>
      </c>
      <c r="I107" s="534" t="s">
        <v>250</v>
      </c>
      <c r="J107" s="534" t="s">
        <v>250</v>
      </c>
      <c r="K107" s="576"/>
    </row>
    <row r="108" spans="1:13" ht="12" thickBot="1" x14ac:dyDescent="0.25">
      <c r="A108" s="617"/>
      <c r="B108" s="565"/>
      <c r="C108" s="243" t="s">
        <v>336</v>
      </c>
      <c r="D108" s="172"/>
      <c r="E108" s="173"/>
      <c r="F108" s="173"/>
      <c r="G108" s="90"/>
      <c r="H108" s="90"/>
      <c r="I108" s="534" t="s">
        <v>250</v>
      </c>
      <c r="J108" s="534" t="s">
        <v>250</v>
      </c>
      <c r="K108" s="576"/>
    </row>
    <row r="109" spans="1:13" ht="12" thickBot="1" x14ac:dyDescent="0.25">
      <c r="A109" s="617"/>
      <c r="B109" s="565"/>
      <c r="C109" s="567"/>
      <c r="D109" s="542" t="s">
        <v>196</v>
      </c>
      <c r="E109" s="543"/>
      <c r="F109" s="543"/>
      <c r="G109" s="543"/>
      <c r="H109" s="543"/>
      <c r="I109" s="543"/>
      <c r="J109" s="544"/>
      <c r="K109" s="576"/>
    </row>
    <row r="110" spans="1:13" ht="23.25" customHeight="1" thickBot="1" x14ac:dyDescent="0.25">
      <c r="A110" s="618"/>
      <c r="B110" s="566"/>
      <c r="C110" s="568"/>
      <c r="D110" s="545" t="s">
        <v>468</v>
      </c>
      <c r="E110" s="540"/>
      <c r="F110" s="540"/>
      <c r="G110" s="540"/>
      <c r="H110" s="540"/>
      <c r="I110" s="540"/>
      <c r="J110" s="541"/>
      <c r="K110" s="576"/>
    </row>
    <row r="111" spans="1:13" ht="23.25" thickBot="1" x14ac:dyDescent="0.25">
      <c r="A111" s="92" t="s">
        <v>204</v>
      </c>
      <c r="B111" s="79" t="s">
        <v>296</v>
      </c>
      <c r="C111" s="185"/>
      <c r="D111" s="83">
        <v>40513</v>
      </c>
      <c r="E111" s="84">
        <v>40878</v>
      </c>
      <c r="F111" s="84">
        <v>41244</v>
      </c>
      <c r="G111" s="84">
        <v>41609</v>
      </c>
      <c r="H111" s="84">
        <v>41974</v>
      </c>
      <c r="I111" s="83">
        <v>42064</v>
      </c>
      <c r="J111" s="83">
        <v>42339</v>
      </c>
      <c r="K111" s="576"/>
    </row>
    <row r="112" spans="1:13" ht="12" thickBot="1" x14ac:dyDescent="0.25">
      <c r="A112" s="613">
        <v>0.3</v>
      </c>
      <c r="B112" s="564" t="s">
        <v>480</v>
      </c>
      <c r="C112" s="260" t="s">
        <v>194</v>
      </c>
      <c r="D112" s="172"/>
      <c r="E112" s="173"/>
      <c r="F112" s="256">
        <v>0.7</v>
      </c>
      <c r="G112" s="256">
        <v>0.75</v>
      </c>
      <c r="H112" s="256">
        <v>0.75</v>
      </c>
      <c r="I112" s="534" t="s">
        <v>250</v>
      </c>
      <c r="J112" s="534" t="s">
        <v>250</v>
      </c>
      <c r="K112" s="576"/>
      <c r="L112" s="511"/>
    </row>
    <row r="113" spans="1:13" ht="12" thickBot="1" x14ac:dyDescent="0.25">
      <c r="A113" s="614"/>
      <c r="B113" s="565"/>
      <c r="C113" s="260" t="s">
        <v>195</v>
      </c>
      <c r="D113" s="172"/>
      <c r="E113" s="173"/>
      <c r="F113" s="517" t="s">
        <v>482</v>
      </c>
      <c r="G113" s="170"/>
      <c r="H113" s="170"/>
      <c r="I113" s="534" t="s">
        <v>250</v>
      </c>
      <c r="J113" s="534" t="s">
        <v>250</v>
      </c>
      <c r="K113" s="577"/>
      <c r="L113" s="511"/>
    </row>
    <row r="114" spans="1:13" ht="12" thickBot="1" x14ac:dyDescent="0.25">
      <c r="A114" s="614"/>
      <c r="B114" s="565"/>
      <c r="C114" s="567"/>
      <c r="D114" s="542" t="s">
        <v>196</v>
      </c>
      <c r="E114" s="543"/>
      <c r="F114" s="543"/>
      <c r="G114" s="543"/>
      <c r="H114" s="543"/>
      <c r="I114" s="543"/>
      <c r="J114" s="544"/>
      <c r="K114" s="108" t="s">
        <v>205</v>
      </c>
    </row>
    <row r="115" spans="1:13" ht="23.25" customHeight="1" thickBot="1" x14ac:dyDescent="0.25">
      <c r="A115" s="615"/>
      <c r="B115" s="566"/>
      <c r="C115" s="568"/>
      <c r="D115" s="539" t="s">
        <v>503</v>
      </c>
      <c r="E115" s="540"/>
      <c r="F115" s="540"/>
      <c r="G115" s="540"/>
      <c r="H115" s="540"/>
      <c r="I115" s="540"/>
      <c r="J115" s="541"/>
      <c r="K115" s="136" t="s">
        <v>99</v>
      </c>
      <c r="L115" s="512"/>
    </row>
    <row r="116" spans="1:13" ht="12" thickBot="1" x14ac:dyDescent="0.25">
      <c r="A116" s="549" t="s">
        <v>199</v>
      </c>
      <c r="B116" s="96" t="s">
        <v>177</v>
      </c>
      <c r="C116" s="182"/>
      <c r="D116" s="96" t="s">
        <v>178</v>
      </c>
      <c r="E116" s="96" t="s">
        <v>179</v>
      </c>
      <c r="F116" s="96" t="s">
        <v>180</v>
      </c>
      <c r="G116" s="97"/>
      <c r="H116" s="551" t="s">
        <v>200</v>
      </c>
      <c r="I116" s="552"/>
      <c r="J116" s="552"/>
      <c r="K116" s="553"/>
    </row>
    <row r="117" spans="1:13" ht="12" thickBot="1" x14ac:dyDescent="0.25">
      <c r="A117" s="550"/>
      <c r="B117" s="99"/>
      <c r="C117" s="174"/>
      <c r="D117" s="99"/>
      <c r="E117" s="99"/>
      <c r="F117" s="99"/>
      <c r="G117" s="100"/>
      <c r="H117" s="546"/>
      <c r="I117" s="547"/>
      <c r="J117" s="547"/>
      <c r="K117" s="548"/>
    </row>
    <row r="118" spans="1:13" ht="12" thickBot="1" x14ac:dyDescent="0.25">
      <c r="A118" s="549" t="s">
        <v>201</v>
      </c>
      <c r="B118" s="96" t="s">
        <v>202</v>
      </c>
      <c r="C118" s="182"/>
      <c r="D118" s="558"/>
      <c r="E118" s="559"/>
      <c r="F118" s="559"/>
      <c r="G118" s="559"/>
      <c r="H118" s="559"/>
      <c r="I118" s="559"/>
      <c r="J118" s="559"/>
      <c r="K118" s="560"/>
    </row>
    <row r="119" spans="1:13" ht="12" thickBot="1" x14ac:dyDescent="0.25">
      <c r="A119" s="550"/>
      <c r="B119" s="101"/>
      <c r="C119" s="183"/>
      <c r="D119" s="561"/>
      <c r="E119" s="562"/>
      <c r="F119" s="562"/>
      <c r="G119" s="562"/>
      <c r="H119" s="562"/>
      <c r="I119" s="562"/>
      <c r="J119" s="562"/>
      <c r="K119" s="563"/>
    </row>
    <row r="123" spans="1:13" ht="12" thickBot="1" x14ac:dyDescent="0.25"/>
    <row r="124" spans="1:13" ht="12" thickBot="1" x14ac:dyDescent="0.25">
      <c r="A124" s="92" t="s">
        <v>141</v>
      </c>
      <c r="B124" s="93" t="s">
        <v>142</v>
      </c>
      <c r="C124" s="185"/>
      <c r="D124" s="83">
        <v>40513</v>
      </c>
      <c r="E124" s="84">
        <v>40878</v>
      </c>
      <c r="F124" s="84">
        <v>41244</v>
      </c>
      <c r="G124" s="84">
        <v>41609</v>
      </c>
      <c r="H124" s="84">
        <v>41974</v>
      </c>
      <c r="I124" s="83">
        <v>42064</v>
      </c>
      <c r="J124" s="83">
        <v>42339</v>
      </c>
      <c r="K124" s="94" t="s">
        <v>198</v>
      </c>
    </row>
    <row r="125" spans="1:13" ht="12" customHeight="1" thickBot="1" x14ac:dyDescent="0.25">
      <c r="A125" s="631" t="s">
        <v>156</v>
      </c>
      <c r="B125" s="572" t="s">
        <v>405</v>
      </c>
      <c r="C125" s="244" t="s">
        <v>339</v>
      </c>
      <c r="D125" s="103">
        <f>'Baseline &amp; Target Calculation'!D126</f>
        <v>24466</v>
      </c>
      <c r="E125" s="103">
        <f>'Baseline &amp; Target Calculation'!D127</f>
        <v>37800</v>
      </c>
      <c r="F125" s="103">
        <f>'SEF Budget &amp; Benef. ''12-''14'!I3</f>
        <v>46532.463636363638</v>
      </c>
      <c r="G125" s="103">
        <f>'SEF Budget &amp; Benef. ''12-''14'!I10</f>
        <v>63533.581818181818</v>
      </c>
      <c r="H125" s="103">
        <f>'SEF Budget &amp; Benef. ''12-''14'!I17</f>
        <v>64897.218181818178</v>
      </c>
      <c r="I125" s="534" t="s">
        <v>250</v>
      </c>
      <c r="J125" s="534" t="s">
        <v>250</v>
      </c>
      <c r="K125" s="588" t="s">
        <v>111</v>
      </c>
      <c r="M125" s="238">
        <f>H125*4.3</f>
        <v>279058.03818181815</v>
      </c>
    </row>
    <row r="126" spans="1:13" ht="13.5" customHeight="1" thickBot="1" x14ac:dyDescent="0.25">
      <c r="A126" s="632"/>
      <c r="B126" s="627"/>
      <c r="C126" s="244" t="s">
        <v>340</v>
      </c>
      <c r="D126" s="103">
        <f>'Baseline &amp; Target Calculation'!F126</f>
        <v>24791</v>
      </c>
      <c r="E126" s="103">
        <f>'Baseline &amp; Target Calculation'!F127</f>
        <v>38733</v>
      </c>
      <c r="F126" s="507">
        <v>47313</v>
      </c>
      <c r="G126" s="103"/>
      <c r="H126" s="103"/>
      <c r="I126" s="534" t="s">
        <v>250</v>
      </c>
      <c r="J126" s="534" t="s">
        <v>250</v>
      </c>
      <c r="K126" s="589"/>
    </row>
    <row r="127" spans="1:13" ht="13.5" customHeight="1" thickBot="1" x14ac:dyDescent="0.25">
      <c r="A127" s="632"/>
      <c r="B127" s="627"/>
      <c r="C127" s="244" t="s">
        <v>371</v>
      </c>
      <c r="D127" s="157"/>
      <c r="E127" s="157"/>
      <c r="F127" s="508">
        <f t="shared" ref="F127:H127" si="0">(F125/10)*6</f>
        <v>27919.47818181818</v>
      </c>
      <c r="G127" s="103">
        <f t="shared" si="0"/>
        <v>38120.149090909094</v>
      </c>
      <c r="H127" s="103">
        <f t="shared" si="0"/>
        <v>38938.33090909091</v>
      </c>
      <c r="I127" s="534" t="s">
        <v>250</v>
      </c>
      <c r="J127" s="534" t="s">
        <v>250</v>
      </c>
      <c r="K127" s="589"/>
    </row>
    <row r="128" spans="1:13" ht="13.5" customHeight="1" thickBot="1" x14ac:dyDescent="0.25">
      <c r="A128" s="632"/>
      <c r="B128" s="627"/>
      <c r="C128" s="244" t="s">
        <v>372</v>
      </c>
      <c r="D128" s="103">
        <v>17661</v>
      </c>
      <c r="E128" s="261">
        <v>28637</v>
      </c>
      <c r="F128" s="510">
        <f>E128+6146</f>
        <v>34783</v>
      </c>
      <c r="G128" s="103"/>
      <c r="H128" s="103"/>
      <c r="I128" s="534" t="s">
        <v>250</v>
      </c>
      <c r="J128" s="534" t="s">
        <v>250</v>
      </c>
      <c r="K128" s="589"/>
    </row>
    <row r="129" spans="1:13" ht="13.5" customHeight="1" thickBot="1" x14ac:dyDescent="0.25">
      <c r="A129" s="632"/>
      <c r="B129" s="628"/>
      <c r="C129" s="242" t="s">
        <v>337</v>
      </c>
      <c r="D129" s="157"/>
      <c r="E129" s="490"/>
      <c r="F129" s="509">
        <f>'SEF Budget &amp; Benef. ''12-''14'!I4</f>
        <v>90992.633333333331</v>
      </c>
      <c r="G129" s="103">
        <f>'SEF Budget &amp; Benef. ''12-''14'!I11</f>
        <v>114206.91904761904</v>
      </c>
      <c r="H129" s="103">
        <f>'SEF Budget &amp; Benef. ''12-''14'!I18</f>
        <v>115921.20476190475</v>
      </c>
      <c r="I129" s="534" t="s">
        <v>250</v>
      </c>
      <c r="J129" s="534" t="s">
        <v>250</v>
      </c>
      <c r="K129" s="589"/>
      <c r="M129" s="238">
        <f>H129*4.3</f>
        <v>498461.18047619041</v>
      </c>
    </row>
    <row r="130" spans="1:13" ht="13.5" customHeight="1" thickBot="1" x14ac:dyDescent="0.25">
      <c r="A130" s="632"/>
      <c r="B130" s="628"/>
      <c r="C130" s="242" t="s">
        <v>338</v>
      </c>
      <c r="D130" s="115">
        <v>19591</v>
      </c>
      <c r="E130" s="112">
        <v>55539</v>
      </c>
      <c r="F130" s="507">
        <v>88384</v>
      </c>
      <c r="G130" s="103"/>
      <c r="H130" s="90"/>
      <c r="I130" s="534" t="s">
        <v>250</v>
      </c>
      <c r="J130" s="534" t="s">
        <v>250</v>
      </c>
      <c r="K130" s="589"/>
    </row>
    <row r="131" spans="1:13" ht="13.5" customHeight="1" thickBot="1" x14ac:dyDescent="0.25">
      <c r="A131" s="632"/>
      <c r="B131" s="628"/>
      <c r="C131" s="190"/>
      <c r="D131" s="542" t="s">
        <v>196</v>
      </c>
      <c r="E131" s="543"/>
      <c r="F131" s="543"/>
      <c r="G131" s="543"/>
      <c r="H131" s="543"/>
      <c r="I131" s="543"/>
      <c r="J131" s="544"/>
      <c r="K131" s="589"/>
    </row>
    <row r="132" spans="1:13" ht="48.75" customHeight="1" thickBot="1" x14ac:dyDescent="0.25">
      <c r="A132" s="632"/>
      <c r="B132" s="629"/>
      <c r="C132" s="191"/>
      <c r="D132" s="545" t="s">
        <v>463</v>
      </c>
      <c r="E132" s="540"/>
      <c r="F132" s="540"/>
      <c r="G132" s="540"/>
      <c r="H132" s="540"/>
      <c r="I132" s="540"/>
      <c r="J132" s="541"/>
      <c r="K132" s="589"/>
    </row>
    <row r="133" spans="1:13" ht="13.5" customHeight="1" thickBot="1" x14ac:dyDescent="0.25">
      <c r="A133" s="632"/>
      <c r="B133" s="93" t="s">
        <v>143</v>
      </c>
      <c r="C133" s="185"/>
      <c r="D133" s="83">
        <v>40513</v>
      </c>
      <c r="E133" s="84">
        <v>40878</v>
      </c>
      <c r="F133" s="84">
        <v>41244</v>
      </c>
      <c r="G133" s="84">
        <v>41609</v>
      </c>
      <c r="H133" s="84">
        <v>41974</v>
      </c>
      <c r="I133" s="83">
        <v>42064</v>
      </c>
      <c r="J133" s="83">
        <v>42339</v>
      </c>
      <c r="K133" s="589"/>
    </row>
    <row r="134" spans="1:13" ht="13.5" customHeight="1" thickBot="1" x14ac:dyDescent="0.25">
      <c r="A134" s="632"/>
      <c r="B134" s="554" t="s">
        <v>406</v>
      </c>
      <c r="C134" s="253" t="s">
        <v>339</v>
      </c>
      <c r="D134" s="166"/>
      <c r="E134" s="166"/>
      <c r="F134" s="166"/>
      <c r="G134" s="106">
        <v>0.6</v>
      </c>
      <c r="H134" s="106">
        <v>0.6</v>
      </c>
      <c r="I134" s="534" t="s">
        <v>250</v>
      </c>
      <c r="J134" s="534" t="s">
        <v>250</v>
      </c>
      <c r="K134" s="589"/>
    </row>
    <row r="135" spans="1:13" ht="13.5" customHeight="1" thickBot="1" x14ac:dyDescent="0.25">
      <c r="A135" s="632"/>
      <c r="B135" s="555"/>
      <c r="C135" s="244" t="s">
        <v>340</v>
      </c>
      <c r="D135" s="157"/>
      <c r="E135" s="166"/>
      <c r="F135" s="157"/>
      <c r="G135" s="106">
        <v>0.63</v>
      </c>
      <c r="H135" s="103"/>
      <c r="I135" s="534" t="s">
        <v>250</v>
      </c>
      <c r="J135" s="534" t="s">
        <v>250</v>
      </c>
      <c r="K135" s="589"/>
    </row>
    <row r="136" spans="1:13" ht="13.5" customHeight="1" thickBot="1" x14ac:dyDescent="0.25">
      <c r="A136" s="632"/>
      <c r="B136" s="555"/>
      <c r="C136" s="242" t="s">
        <v>337</v>
      </c>
      <c r="D136" s="166"/>
      <c r="E136" s="166"/>
      <c r="F136" s="166"/>
      <c r="G136" s="106">
        <v>0.6</v>
      </c>
      <c r="H136" s="106">
        <v>0.6</v>
      </c>
      <c r="I136" s="534" t="s">
        <v>250</v>
      </c>
      <c r="J136" s="534" t="s">
        <v>250</v>
      </c>
      <c r="K136" s="589"/>
    </row>
    <row r="137" spans="1:13" ht="13.5" customHeight="1" thickBot="1" x14ac:dyDescent="0.25">
      <c r="A137" s="632"/>
      <c r="B137" s="555"/>
      <c r="C137" s="242" t="s">
        <v>338</v>
      </c>
      <c r="D137" s="157"/>
      <c r="E137" s="166"/>
      <c r="F137" s="157"/>
      <c r="G137" s="106">
        <v>0.93</v>
      </c>
      <c r="H137" s="103"/>
      <c r="I137" s="534" t="s">
        <v>250</v>
      </c>
      <c r="J137" s="534" t="s">
        <v>250</v>
      </c>
      <c r="K137" s="589"/>
    </row>
    <row r="138" spans="1:13" ht="13.5" customHeight="1" thickBot="1" x14ac:dyDescent="0.25">
      <c r="A138" s="632"/>
      <c r="B138" s="556"/>
      <c r="C138" s="567"/>
      <c r="D138" s="542" t="s">
        <v>196</v>
      </c>
      <c r="E138" s="543"/>
      <c r="F138" s="543"/>
      <c r="G138" s="543"/>
      <c r="H138" s="543"/>
      <c r="I138" s="543"/>
      <c r="J138" s="544"/>
      <c r="K138" s="589"/>
    </row>
    <row r="139" spans="1:13" ht="12" customHeight="1" thickBot="1" x14ac:dyDescent="0.25">
      <c r="A139" s="632"/>
      <c r="B139" s="557"/>
      <c r="C139" s="568"/>
      <c r="D139" s="545" t="s">
        <v>297</v>
      </c>
      <c r="E139" s="540"/>
      <c r="F139" s="540"/>
      <c r="G139" s="540"/>
      <c r="H139" s="540"/>
      <c r="I139" s="540"/>
      <c r="J139" s="541"/>
      <c r="K139" s="589"/>
    </row>
    <row r="140" spans="1:13" ht="13.5" customHeight="1" thickBot="1" x14ac:dyDescent="0.25">
      <c r="A140" s="632"/>
      <c r="B140" s="82" t="s">
        <v>144</v>
      </c>
      <c r="C140" s="175"/>
      <c r="D140" s="83">
        <v>40513</v>
      </c>
      <c r="E140" s="84">
        <v>40878</v>
      </c>
      <c r="F140" s="84">
        <v>41244</v>
      </c>
      <c r="G140" s="84">
        <v>41609</v>
      </c>
      <c r="H140" s="84">
        <v>41974</v>
      </c>
      <c r="I140" s="83">
        <v>42064</v>
      </c>
      <c r="J140" s="83">
        <v>42339</v>
      </c>
      <c r="K140" s="589"/>
      <c r="L140" s="511"/>
    </row>
    <row r="141" spans="1:13" ht="13.5" customHeight="1" thickBot="1" x14ac:dyDescent="0.25">
      <c r="A141" s="632"/>
      <c r="B141" s="554" t="s">
        <v>359</v>
      </c>
      <c r="C141" s="253" t="s">
        <v>360</v>
      </c>
      <c r="D141" s="116">
        <f>'Baseline &amp; Target Calculation'!D151</f>
        <v>22168</v>
      </c>
      <c r="E141" s="117">
        <f>'Baseline &amp; Target Calculation'!D152</f>
        <v>36350</v>
      </c>
      <c r="F141" s="118">
        <f>'SEF Budget &amp; Benef. ''12-''14'!I5</f>
        <v>61363.916666666664</v>
      </c>
      <c r="G141" s="118">
        <f>'SEF Budget &amp; Benef. ''12-''14'!I12</f>
        <v>92973.734848484848</v>
      </c>
      <c r="H141" s="118">
        <f>'SEF Budget &amp; Benef. ''12-''14'!I19</f>
        <v>95882.82575757576</v>
      </c>
      <c r="I141" s="534" t="s">
        <v>250</v>
      </c>
      <c r="J141" s="534" t="s">
        <v>250</v>
      </c>
      <c r="K141" s="589"/>
      <c r="M141" s="238">
        <f>-E143</f>
        <v>-25445</v>
      </c>
    </row>
    <row r="142" spans="1:13" ht="13.5" customHeight="1" thickBot="1" x14ac:dyDescent="0.25">
      <c r="A142" s="632"/>
      <c r="B142" s="555"/>
      <c r="C142" s="253" t="s">
        <v>361</v>
      </c>
      <c r="D142" s="113">
        <f>'Baseline &amp; Target Calculation'!F151</f>
        <v>24153</v>
      </c>
      <c r="E142" s="117">
        <f>'Baseline &amp; Target Calculation'!F152</f>
        <v>47377</v>
      </c>
      <c r="F142" s="489">
        <f>E142+23784</f>
        <v>71161</v>
      </c>
      <c r="G142" s="118"/>
      <c r="H142" s="118"/>
      <c r="I142" s="534" t="s">
        <v>250</v>
      </c>
      <c r="J142" s="534" t="s">
        <v>250</v>
      </c>
      <c r="K142" s="589"/>
    </row>
    <row r="143" spans="1:13" ht="13.5" customHeight="1" thickBot="1" x14ac:dyDescent="0.25">
      <c r="A143" s="632"/>
      <c r="B143" s="555"/>
      <c r="C143" s="253" t="s">
        <v>373</v>
      </c>
      <c r="D143" s="118">
        <f>(D141/10)*7</f>
        <v>15517.600000000002</v>
      </c>
      <c r="E143" s="118">
        <f t="shared" ref="E143:H143" si="1">(E141/10)*7</f>
        <v>25445</v>
      </c>
      <c r="F143" s="118">
        <f t="shared" si="1"/>
        <v>42954.741666666669</v>
      </c>
      <c r="G143" s="118">
        <f t="shared" si="1"/>
        <v>65081.614393939395</v>
      </c>
      <c r="H143" s="118">
        <f t="shared" si="1"/>
        <v>67117.978030303027</v>
      </c>
      <c r="I143" s="534" t="s">
        <v>250</v>
      </c>
      <c r="J143" s="534" t="s">
        <v>250</v>
      </c>
      <c r="K143" s="589"/>
    </row>
    <row r="144" spans="1:13" ht="13.5" customHeight="1" thickBot="1" x14ac:dyDescent="0.25">
      <c r="A144" s="632"/>
      <c r="B144" s="555"/>
      <c r="C144" s="253" t="s">
        <v>374</v>
      </c>
      <c r="D144" s="118">
        <f>9786+6980</f>
        <v>16766</v>
      </c>
      <c r="E144" s="262">
        <f>D144+14863</f>
        <v>31629</v>
      </c>
      <c r="F144" s="118">
        <f>E144+15131</f>
        <v>46760</v>
      </c>
      <c r="G144" s="518"/>
      <c r="H144" s="118"/>
      <c r="I144" s="534" t="s">
        <v>250</v>
      </c>
      <c r="J144" s="534" t="s">
        <v>250</v>
      </c>
      <c r="K144" s="589"/>
    </row>
    <row r="145" spans="1:14" ht="13.5" customHeight="1" thickBot="1" x14ac:dyDescent="0.25">
      <c r="A145" s="632"/>
      <c r="B145" s="555"/>
      <c r="C145" s="253" t="s">
        <v>362</v>
      </c>
      <c r="D145" s="214"/>
      <c r="E145" s="214"/>
      <c r="F145" s="488">
        <v>4810</v>
      </c>
      <c r="G145" s="118"/>
      <c r="H145" s="118"/>
      <c r="I145" s="534" t="s">
        <v>250</v>
      </c>
      <c r="J145" s="534" t="s">
        <v>250</v>
      </c>
      <c r="K145" s="589"/>
      <c r="N145" s="156"/>
    </row>
    <row r="146" spans="1:14" ht="13.5" customHeight="1" thickBot="1" x14ac:dyDescent="0.25">
      <c r="A146" s="632"/>
      <c r="B146" s="555"/>
      <c r="C146" s="253" t="s">
        <v>363</v>
      </c>
      <c r="D146" s="214"/>
      <c r="E146" s="214"/>
      <c r="F146" s="488">
        <v>2835</v>
      </c>
      <c r="G146" s="118"/>
      <c r="H146" s="118"/>
      <c r="I146" s="534" t="s">
        <v>250</v>
      </c>
      <c r="J146" s="534" t="s">
        <v>250</v>
      </c>
      <c r="K146" s="589"/>
    </row>
    <row r="147" spans="1:14" ht="13.5" customHeight="1" thickBot="1" x14ac:dyDescent="0.25">
      <c r="A147" s="632"/>
      <c r="B147" s="556"/>
      <c r="C147" s="253" t="s">
        <v>364</v>
      </c>
      <c r="D147" s="214"/>
      <c r="E147" s="214"/>
      <c r="F147" s="119">
        <v>10321</v>
      </c>
      <c r="G147" s="119"/>
      <c r="H147" s="119"/>
      <c r="I147" s="534" t="s">
        <v>250</v>
      </c>
      <c r="J147" s="534" t="s">
        <v>250</v>
      </c>
      <c r="K147" s="589"/>
    </row>
    <row r="148" spans="1:14" ht="13.5" customHeight="1" thickBot="1" x14ac:dyDescent="0.25">
      <c r="A148" s="632"/>
      <c r="B148" s="556"/>
      <c r="C148" s="253" t="s">
        <v>365</v>
      </c>
      <c r="D148" s="215"/>
      <c r="E148" s="215"/>
      <c r="F148" s="119">
        <v>5818</v>
      </c>
      <c r="G148" s="119"/>
      <c r="H148" s="119"/>
      <c r="I148" s="534" t="s">
        <v>250</v>
      </c>
      <c r="J148" s="534" t="s">
        <v>250</v>
      </c>
      <c r="K148" s="589"/>
    </row>
    <row r="149" spans="1:14" ht="13.5" customHeight="1" thickBot="1" x14ac:dyDescent="0.25">
      <c r="A149" s="632"/>
      <c r="B149" s="556"/>
      <c r="C149" s="567"/>
      <c r="D149" s="542" t="s">
        <v>196</v>
      </c>
      <c r="E149" s="543"/>
      <c r="F149" s="543"/>
      <c r="G149" s="543"/>
      <c r="H149" s="543"/>
      <c r="I149" s="543"/>
      <c r="J149" s="544"/>
      <c r="K149" s="589"/>
    </row>
    <row r="150" spans="1:14" ht="36.75" customHeight="1" thickBot="1" x14ac:dyDescent="0.25">
      <c r="A150" s="632"/>
      <c r="B150" s="557"/>
      <c r="C150" s="568"/>
      <c r="D150" s="545" t="s">
        <v>462</v>
      </c>
      <c r="E150" s="540"/>
      <c r="F150" s="540"/>
      <c r="G150" s="540"/>
      <c r="H150" s="540"/>
      <c r="I150" s="540"/>
      <c r="J150" s="541"/>
      <c r="K150" s="589"/>
    </row>
    <row r="151" spans="1:14" ht="13.5" customHeight="1" thickBot="1" x14ac:dyDescent="0.25">
      <c r="A151" s="632"/>
      <c r="B151" s="79" t="s">
        <v>145</v>
      </c>
      <c r="C151" s="185"/>
      <c r="D151" s="83">
        <v>40513</v>
      </c>
      <c r="E151" s="84">
        <v>40878</v>
      </c>
      <c r="F151" s="84">
        <v>41244</v>
      </c>
      <c r="G151" s="84">
        <v>41609</v>
      </c>
      <c r="H151" s="84">
        <v>41974</v>
      </c>
      <c r="I151" s="83">
        <v>42064</v>
      </c>
      <c r="J151" s="83">
        <v>42339</v>
      </c>
      <c r="K151" s="589"/>
    </row>
    <row r="152" spans="1:14" ht="13.5" customHeight="1" thickBot="1" x14ac:dyDescent="0.25">
      <c r="A152" s="632"/>
      <c r="B152" s="554" t="s">
        <v>358</v>
      </c>
      <c r="C152" s="197" t="s">
        <v>298</v>
      </c>
      <c r="D152" s="163"/>
      <c r="E152" s="165"/>
      <c r="F152" s="166"/>
      <c r="G152" s="106">
        <v>0.85</v>
      </c>
      <c r="H152" s="106">
        <v>0.85</v>
      </c>
      <c r="I152" s="730" t="s">
        <v>250</v>
      </c>
      <c r="J152" s="106">
        <v>0.85</v>
      </c>
      <c r="K152" s="589"/>
      <c r="L152" s="511"/>
    </row>
    <row r="153" spans="1:14" ht="13.5" customHeight="1" thickBot="1" x14ac:dyDescent="0.25">
      <c r="A153" s="632"/>
      <c r="B153" s="555"/>
      <c r="C153" s="197" t="s">
        <v>299</v>
      </c>
      <c r="D153" s="163"/>
      <c r="E153" s="163"/>
      <c r="F153" s="169"/>
      <c r="G153" s="109"/>
      <c r="H153" s="109"/>
      <c r="I153" s="730" t="s">
        <v>250</v>
      </c>
      <c r="J153" s="109"/>
      <c r="K153" s="589"/>
      <c r="L153" s="511"/>
    </row>
    <row r="154" spans="1:14" ht="13.5" customHeight="1" thickBot="1" x14ac:dyDescent="0.25">
      <c r="A154" s="632"/>
      <c r="B154" s="555"/>
      <c r="C154" s="197" t="s">
        <v>300</v>
      </c>
      <c r="D154" s="163"/>
      <c r="E154" s="163"/>
      <c r="F154" s="169"/>
      <c r="G154" s="106">
        <v>0.85</v>
      </c>
      <c r="H154" s="106">
        <v>0.85</v>
      </c>
      <c r="I154" s="730" t="s">
        <v>250</v>
      </c>
      <c r="J154" s="106">
        <v>0.85</v>
      </c>
      <c r="K154" s="589"/>
      <c r="L154" s="511"/>
    </row>
    <row r="155" spans="1:14" ht="13.5" customHeight="1" thickBot="1" x14ac:dyDescent="0.25">
      <c r="A155" s="632"/>
      <c r="B155" s="555"/>
      <c r="C155" s="197" t="s">
        <v>301</v>
      </c>
      <c r="D155" s="163"/>
      <c r="E155" s="163"/>
      <c r="F155" s="169"/>
      <c r="G155" s="109"/>
      <c r="H155" s="109"/>
      <c r="I155" s="730" t="s">
        <v>250</v>
      </c>
      <c r="J155" s="109"/>
      <c r="K155" s="589"/>
      <c r="L155" s="511"/>
    </row>
    <row r="156" spans="1:14" ht="13.5" customHeight="1" thickBot="1" x14ac:dyDescent="0.25">
      <c r="A156" s="632"/>
      <c r="B156" s="555"/>
      <c r="C156" s="197" t="s">
        <v>302</v>
      </c>
      <c r="D156" s="163"/>
      <c r="E156" s="163"/>
      <c r="F156" s="169"/>
      <c r="G156" s="106">
        <v>0.85</v>
      </c>
      <c r="H156" s="106">
        <v>0.85</v>
      </c>
      <c r="I156" s="730" t="s">
        <v>250</v>
      </c>
      <c r="J156" s="106">
        <v>0.85</v>
      </c>
      <c r="K156" s="589"/>
      <c r="L156" s="511"/>
    </row>
    <row r="157" spans="1:14" ht="13.5" customHeight="1" thickBot="1" x14ac:dyDescent="0.25">
      <c r="A157" s="632"/>
      <c r="B157" s="555"/>
      <c r="C157" s="197" t="s">
        <v>303</v>
      </c>
      <c r="D157" s="163"/>
      <c r="E157" s="163"/>
      <c r="F157" s="169"/>
      <c r="G157" s="109"/>
      <c r="H157" s="109"/>
      <c r="I157" s="730" t="s">
        <v>250</v>
      </c>
      <c r="J157" s="109"/>
      <c r="K157" s="589"/>
      <c r="L157" s="511"/>
    </row>
    <row r="158" spans="1:14" ht="13.5" customHeight="1" thickBot="1" x14ac:dyDescent="0.25">
      <c r="A158" s="632"/>
      <c r="B158" s="555"/>
      <c r="C158" s="197" t="s">
        <v>304</v>
      </c>
      <c r="D158" s="163"/>
      <c r="E158" s="163"/>
      <c r="F158" s="169"/>
      <c r="G158" s="106">
        <v>0.85</v>
      </c>
      <c r="H158" s="106">
        <v>0.85</v>
      </c>
      <c r="I158" s="730" t="s">
        <v>250</v>
      </c>
      <c r="J158" s="106">
        <v>0.85</v>
      </c>
      <c r="K158" s="589"/>
      <c r="L158" s="511"/>
    </row>
    <row r="159" spans="1:14" ht="13.5" customHeight="1" thickBot="1" x14ac:dyDescent="0.25">
      <c r="A159" s="632"/>
      <c r="B159" s="555"/>
      <c r="C159" s="197" t="s">
        <v>305</v>
      </c>
      <c r="D159" s="163"/>
      <c r="E159" s="163"/>
      <c r="F159" s="169"/>
      <c r="G159" s="109"/>
      <c r="H159" s="109"/>
      <c r="I159" s="730" t="s">
        <v>250</v>
      </c>
      <c r="J159" s="109"/>
      <c r="K159" s="589"/>
      <c r="L159" s="511"/>
    </row>
    <row r="160" spans="1:14" ht="13.5" customHeight="1" thickBot="1" x14ac:dyDescent="0.25">
      <c r="A160" s="632"/>
      <c r="B160" s="555"/>
      <c r="C160" s="197" t="s">
        <v>306</v>
      </c>
      <c r="D160" s="163"/>
      <c r="E160" s="163"/>
      <c r="F160" s="169"/>
      <c r="G160" s="106">
        <v>0.85</v>
      </c>
      <c r="H160" s="106">
        <v>0.85</v>
      </c>
      <c r="I160" s="730" t="s">
        <v>250</v>
      </c>
      <c r="J160" s="106">
        <v>0.85</v>
      </c>
      <c r="K160" s="589"/>
      <c r="L160" s="511"/>
    </row>
    <row r="161" spans="1:12" ht="13.5" customHeight="1" thickBot="1" x14ac:dyDescent="0.25">
      <c r="A161" s="632"/>
      <c r="B161" s="555"/>
      <c r="C161" s="197" t="s">
        <v>307</v>
      </c>
      <c r="D161" s="163"/>
      <c r="E161" s="163"/>
      <c r="F161" s="169"/>
      <c r="G161" s="109"/>
      <c r="H161" s="109"/>
      <c r="I161" s="730" t="s">
        <v>250</v>
      </c>
      <c r="J161" s="109"/>
      <c r="K161" s="589"/>
      <c r="L161" s="511"/>
    </row>
    <row r="162" spans="1:12" ht="13.5" customHeight="1" thickBot="1" x14ac:dyDescent="0.25">
      <c r="A162" s="632"/>
      <c r="B162" s="555"/>
      <c r="C162" s="252" t="s">
        <v>356</v>
      </c>
      <c r="D162" s="163"/>
      <c r="E162" s="165"/>
      <c r="F162" s="166"/>
      <c r="G162" s="106">
        <v>0.85</v>
      </c>
      <c r="H162" s="106">
        <v>0.85</v>
      </c>
      <c r="I162" s="730" t="s">
        <v>250</v>
      </c>
      <c r="J162" s="106">
        <v>0.85</v>
      </c>
      <c r="K162" s="589"/>
      <c r="L162" s="511"/>
    </row>
    <row r="163" spans="1:12" ht="13.5" customHeight="1" thickBot="1" x14ac:dyDescent="0.25">
      <c r="A163" s="632"/>
      <c r="B163" s="556"/>
      <c r="C163" s="252" t="s">
        <v>357</v>
      </c>
      <c r="D163" s="163"/>
      <c r="E163" s="163"/>
      <c r="F163" s="173"/>
      <c r="G163" s="109"/>
      <c r="H163" s="109"/>
      <c r="I163" s="109"/>
      <c r="J163" s="109"/>
      <c r="K163" s="589"/>
      <c r="L163" s="511"/>
    </row>
    <row r="164" spans="1:12" ht="13.5" customHeight="1" thickBot="1" x14ac:dyDescent="0.25">
      <c r="A164" s="632"/>
      <c r="B164" s="556"/>
      <c r="C164" s="567"/>
      <c r="D164" s="542" t="s">
        <v>196</v>
      </c>
      <c r="E164" s="543"/>
      <c r="F164" s="543"/>
      <c r="G164" s="543"/>
      <c r="H164" s="543"/>
      <c r="I164" s="543"/>
      <c r="J164" s="544"/>
      <c r="K164" s="589"/>
    </row>
    <row r="165" spans="1:12" ht="12" customHeight="1" thickBot="1" x14ac:dyDescent="0.25">
      <c r="A165" s="632"/>
      <c r="B165" s="557"/>
      <c r="C165" s="568"/>
      <c r="D165" s="545" t="s">
        <v>83</v>
      </c>
      <c r="E165" s="540"/>
      <c r="F165" s="540"/>
      <c r="G165" s="540"/>
      <c r="H165" s="540"/>
      <c r="I165" s="540"/>
      <c r="J165" s="541"/>
      <c r="K165" s="589"/>
    </row>
    <row r="166" spans="1:12" ht="13.5" customHeight="1" thickBot="1" x14ac:dyDescent="0.25">
      <c r="A166" s="632"/>
      <c r="B166" s="79" t="s">
        <v>146</v>
      </c>
      <c r="C166" s="185"/>
      <c r="D166" s="83">
        <v>40513</v>
      </c>
      <c r="E166" s="84">
        <v>40878</v>
      </c>
      <c r="F166" s="84">
        <v>41244</v>
      </c>
      <c r="G166" s="84">
        <v>41609</v>
      </c>
      <c r="H166" s="84">
        <v>41974</v>
      </c>
      <c r="I166" s="83">
        <v>42064</v>
      </c>
      <c r="J166" s="83">
        <v>42339</v>
      </c>
      <c r="K166" s="589"/>
    </row>
    <row r="167" spans="1:12" ht="12" customHeight="1" thickBot="1" x14ac:dyDescent="0.25">
      <c r="A167" s="632"/>
      <c r="B167" s="554" t="s">
        <v>355</v>
      </c>
      <c r="C167" s="515" t="s">
        <v>469</v>
      </c>
      <c r="D167" s="516">
        <v>263265</v>
      </c>
      <c r="E167" s="516">
        <v>501838</v>
      </c>
      <c r="F167" s="516">
        <v>623595</v>
      </c>
      <c r="G167" s="514"/>
      <c r="H167" s="514"/>
      <c r="I167" s="534" t="s">
        <v>250</v>
      </c>
      <c r="J167" s="534" t="s">
        <v>250</v>
      </c>
      <c r="K167" s="589"/>
      <c r="L167" s="512"/>
    </row>
    <row r="168" spans="1:12" ht="12" customHeight="1" thickBot="1" x14ac:dyDescent="0.25">
      <c r="A168" s="632"/>
      <c r="B168" s="555"/>
      <c r="C168" s="260" t="s">
        <v>216</v>
      </c>
      <c r="D168" s="103">
        <f>D54/2</f>
        <v>147000</v>
      </c>
      <c r="E168" s="103">
        <f>E54/2</f>
        <v>210000</v>
      </c>
      <c r="F168" s="103">
        <f>F54/2</f>
        <v>244999.99999999997</v>
      </c>
      <c r="G168" s="103">
        <f>G54/2</f>
        <v>259000</v>
      </c>
      <c r="H168" s="103">
        <f>H54/2</f>
        <v>262500</v>
      </c>
      <c r="I168" s="534" t="s">
        <v>250</v>
      </c>
      <c r="J168" s="534" t="s">
        <v>250</v>
      </c>
      <c r="K168" s="589"/>
    </row>
    <row r="169" spans="1:12" ht="12" customHeight="1" thickBot="1" x14ac:dyDescent="0.25">
      <c r="A169" s="632"/>
      <c r="B169" s="555"/>
      <c r="C169" s="260" t="s">
        <v>217</v>
      </c>
      <c r="D169" s="239">
        <v>258000</v>
      </c>
      <c r="E169" s="239">
        <v>317546</v>
      </c>
      <c r="F169" s="251">
        <v>376777</v>
      </c>
      <c r="G169" s="103"/>
      <c r="H169" s="103"/>
      <c r="I169" s="534" t="s">
        <v>250</v>
      </c>
      <c r="J169" s="534" t="s">
        <v>250</v>
      </c>
      <c r="K169" s="589"/>
    </row>
    <row r="170" spans="1:12" ht="12" customHeight="1" thickBot="1" x14ac:dyDescent="0.25">
      <c r="A170" s="632"/>
      <c r="B170" s="555"/>
      <c r="C170" s="260" t="s">
        <v>84</v>
      </c>
      <c r="D170" s="106">
        <v>0.5</v>
      </c>
      <c r="E170" s="106">
        <v>0.5</v>
      </c>
      <c r="F170" s="106">
        <v>0.5</v>
      </c>
      <c r="G170" s="106">
        <v>0.5</v>
      </c>
      <c r="H170" s="120">
        <v>0.5</v>
      </c>
      <c r="I170" s="534" t="s">
        <v>250</v>
      </c>
      <c r="J170" s="534" t="s">
        <v>250</v>
      </c>
      <c r="K170" s="589"/>
      <c r="L170" s="511"/>
    </row>
    <row r="171" spans="1:12" ht="12" customHeight="1" thickBot="1" x14ac:dyDescent="0.25">
      <c r="A171" s="632"/>
      <c r="B171" s="555"/>
      <c r="C171" s="263" t="s">
        <v>85</v>
      </c>
      <c r="D171" s="120">
        <f>D169/D55</f>
        <v>0.98000113953620871</v>
      </c>
      <c r="E171" s="120">
        <f>E169/E55</f>
        <v>0.6327659523591278</v>
      </c>
      <c r="F171" s="120">
        <f>F169/F55</f>
        <v>0.6042014448480183</v>
      </c>
      <c r="G171" s="87"/>
      <c r="H171" s="103"/>
      <c r="I171" s="534" t="s">
        <v>250</v>
      </c>
      <c r="J171" s="534" t="s">
        <v>250</v>
      </c>
      <c r="K171" s="589"/>
    </row>
    <row r="172" spans="1:12" ht="12" customHeight="1" thickBot="1" x14ac:dyDescent="0.25">
      <c r="A172" s="632"/>
      <c r="B172" s="555"/>
      <c r="C172" s="177"/>
      <c r="D172" s="542" t="s">
        <v>196</v>
      </c>
      <c r="E172" s="543"/>
      <c r="F172" s="543"/>
      <c r="G172" s="543"/>
      <c r="H172" s="543"/>
      <c r="I172" s="543"/>
      <c r="J172" s="544"/>
      <c r="K172" s="589"/>
    </row>
    <row r="173" spans="1:12" ht="12" customHeight="1" thickBot="1" x14ac:dyDescent="0.25">
      <c r="A173" s="632"/>
      <c r="B173" s="569"/>
      <c r="C173" s="178"/>
      <c r="D173" s="545" t="s">
        <v>411</v>
      </c>
      <c r="E173" s="540"/>
      <c r="F173" s="540"/>
      <c r="G173" s="540"/>
      <c r="H173" s="540"/>
      <c r="I173" s="540"/>
      <c r="J173" s="541"/>
      <c r="K173" s="589"/>
    </row>
    <row r="174" spans="1:12" ht="12" customHeight="1" thickBot="1" x14ac:dyDescent="0.25">
      <c r="A174" s="632"/>
      <c r="B174" s="79" t="s">
        <v>308</v>
      </c>
      <c r="C174" s="185"/>
      <c r="D174" s="83">
        <v>40513</v>
      </c>
      <c r="E174" s="84">
        <v>40878</v>
      </c>
      <c r="F174" s="84">
        <v>41244</v>
      </c>
      <c r="G174" s="84">
        <v>41609</v>
      </c>
      <c r="H174" s="84">
        <v>41974</v>
      </c>
      <c r="I174" s="83">
        <v>42064</v>
      </c>
      <c r="J174" s="83">
        <v>42339</v>
      </c>
      <c r="K174" s="589"/>
    </row>
    <row r="175" spans="1:12" ht="12" customHeight="1" thickBot="1" x14ac:dyDescent="0.25">
      <c r="A175" s="632"/>
      <c r="B175" s="564" t="s">
        <v>481</v>
      </c>
      <c r="C175" s="260" t="s">
        <v>194</v>
      </c>
      <c r="D175" s="264"/>
      <c r="E175" s="265"/>
      <c r="F175" s="256">
        <v>0.8</v>
      </c>
      <c r="G175" s="256">
        <v>0.8</v>
      </c>
      <c r="H175" s="256">
        <v>0.8</v>
      </c>
      <c r="I175" s="534" t="s">
        <v>250</v>
      </c>
      <c r="J175" s="534" t="s">
        <v>250</v>
      </c>
      <c r="K175" s="589"/>
      <c r="L175" s="511"/>
    </row>
    <row r="176" spans="1:12" ht="12" customHeight="1" thickBot="1" x14ac:dyDescent="0.25">
      <c r="A176" s="632"/>
      <c r="B176" s="565"/>
      <c r="C176" s="260" t="s">
        <v>195</v>
      </c>
      <c r="D176" s="172"/>
      <c r="E176" s="173"/>
      <c r="F176" s="517" t="s">
        <v>482</v>
      </c>
      <c r="G176" s="170"/>
      <c r="H176" s="170"/>
      <c r="I176" s="534" t="s">
        <v>250</v>
      </c>
      <c r="J176" s="534" t="s">
        <v>250</v>
      </c>
      <c r="K176" s="589"/>
    </row>
    <row r="177" spans="1:12" ht="12" customHeight="1" thickBot="1" x14ac:dyDescent="0.25">
      <c r="A177" s="632"/>
      <c r="B177" s="565"/>
      <c r="C177" s="567"/>
      <c r="D177" s="542" t="s">
        <v>196</v>
      </c>
      <c r="E177" s="543"/>
      <c r="F177" s="543"/>
      <c r="G177" s="543"/>
      <c r="H177" s="543"/>
      <c r="I177" s="543"/>
      <c r="J177" s="544"/>
      <c r="K177" s="589"/>
    </row>
    <row r="178" spans="1:12" ht="25.5" customHeight="1" thickBot="1" x14ac:dyDescent="0.25">
      <c r="A178" s="633"/>
      <c r="B178" s="566"/>
      <c r="C178" s="568"/>
      <c r="D178" s="539" t="s">
        <v>504</v>
      </c>
      <c r="E178" s="540"/>
      <c r="F178" s="540"/>
      <c r="G178" s="540"/>
      <c r="H178" s="540"/>
      <c r="I178" s="540"/>
      <c r="J178" s="541"/>
      <c r="K178" s="589"/>
      <c r="L178" s="512"/>
    </row>
    <row r="179" spans="1:12" ht="23.25" thickBot="1" x14ac:dyDescent="0.25">
      <c r="A179" s="92" t="s">
        <v>204</v>
      </c>
      <c r="B179" s="79" t="s">
        <v>489</v>
      </c>
      <c r="C179" s="185"/>
      <c r="D179" s="83">
        <v>40513</v>
      </c>
      <c r="E179" s="84">
        <v>40878</v>
      </c>
      <c r="F179" s="84">
        <v>41244</v>
      </c>
      <c r="G179" s="84">
        <v>41609</v>
      </c>
      <c r="H179" s="84">
        <v>41974</v>
      </c>
      <c r="I179" s="83">
        <v>42064</v>
      </c>
      <c r="J179" s="83">
        <v>42339</v>
      </c>
      <c r="K179" s="589"/>
    </row>
    <row r="180" spans="1:12" ht="12" thickBot="1" x14ac:dyDescent="0.25">
      <c r="A180" s="614">
        <v>0.3</v>
      </c>
      <c r="B180" s="564" t="s">
        <v>490</v>
      </c>
      <c r="C180" s="260" t="s">
        <v>194</v>
      </c>
      <c r="D180" s="264"/>
      <c r="E180" s="265"/>
      <c r="F180" s="264"/>
      <c r="G180" s="264"/>
      <c r="H180" s="265"/>
      <c r="I180" s="534">
        <v>8</v>
      </c>
      <c r="J180" s="534" t="s">
        <v>250</v>
      </c>
      <c r="K180" s="589"/>
      <c r="L180" s="513" t="s">
        <v>506</v>
      </c>
    </row>
    <row r="181" spans="1:12" ht="12" thickBot="1" x14ac:dyDescent="0.25">
      <c r="A181" s="625"/>
      <c r="B181" s="565"/>
      <c r="C181" s="260" t="s">
        <v>195</v>
      </c>
      <c r="D181" s="172"/>
      <c r="E181" s="173"/>
      <c r="F181" s="172"/>
      <c r="G181" s="172"/>
      <c r="H181" s="173"/>
      <c r="I181" s="534"/>
      <c r="J181" s="534" t="s">
        <v>250</v>
      </c>
      <c r="K181" s="590"/>
      <c r="L181" s="511"/>
    </row>
    <row r="182" spans="1:12" ht="12" thickBot="1" x14ac:dyDescent="0.25">
      <c r="A182" s="625"/>
      <c r="B182" s="565"/>
      <c r="C182" s="567"/>
      <c r="D182" s="542" t="s">
        <v>196</v>
      </c>
      <c r="E182" s="543"/>
      <c r="F182" s="543"/>
      <c r="G182" s="543"/>
      <c r="H182" s="543"/>
      <c r="I182" s="543"/>
      <c r="J182" s="544"/>
      <c r="K182" s="108" t="s">
        <v>205</v>
      </c>
    </row>
    <row r="183" spans="1:12" ht="51.75" customHeight="1" thickBot="1" x14ac:dyDescent="0.25">
      <c r="A183" s="626"/>
      <c r="B183" s="566"/>
      <c r="C183" s="568"/>
      <c r="D183" s="539" t="s">
        <v>501</v>
      </c>
      <c r="E183" s="540"/>
      <c r="F183" s="540"/>
      <c r="G183" s="540"/>
      <c r="H183" s="540"/>
      <c r="I183" s="540"/>
      <c r="J183" s="541"/>
      <c r="K183" s="109" t="s">
        <v>99</v>
      </c>
      <c r="L183" s="511"/>
    </row>
    <row r="184" spans="1:12" ht="12" thickBot="1" x14ac:dyDescent="0.25">
      <c r="A184" s="549" t="s">
        <v>199</v>
      </c>
      <c r="B184" s="96" t="s">
        <v>177</v>
      </c>
      <c r="C184" s="181"/>
      <c r="D184" s="96" t="s">
        <v>178</v>
      </c>
      <c r="E184" s="96" t="s">
        <v>179</v>
      </c>
      <c r="F184" s="96" t="s">
        <v>180</v>
      </c>
      <c r="G184" s="97"/>
      <c r="H184" s="551" t="s">
        <v>200</v>
      </c>
      <c r="I184" s="552"/>
      <c r="J184" s="552"/>
      <c r="K184" s="553"/>
    </row>
    <row r="185" spans="1:12" ht="12" thickBot="1" x14ac:dyDescent="0.25">
      <c r="A185" s="550"/>
      <c r="B185" s="99"/>
      <c r="C185" s="174"/>
      <c r="D185" s="99"/>
      <c r="E185" s="99"/>
      <c r="F185" s="99"/>
      <c r="G185" s="100"/>
      <c r="H185" s="546"/>
      <c r="I185" s="547"/>
      <c r="J185" s="547"/>
      <c r="K185" s="548"/>
    </row>
    <row r="186" spans="1:12" ht="12" thickBot="1" x14ac:dyDescent="0.25">
      <c r="A186" s="549" t="s">
        <v>201</v>
      </c>
      <c r="B186" s="96" t="s">
        <v>202</v>
      </c>
      <c r="C186" s="182"/>
      <c r="D186" s="558"/>
      <c r="E186" s="559"/>
      <c r="F186" s="559"/>
      <c r="G186" s="559"/>
      <c r="H186" s="559"/>
      <c r="I186" s="559"/>
      <c r="J186" s="559"/>
      <c r="K186" s="560"/>
    </row>
    <row r="187" spans="1:12" ht="12" thickBot="1" x14ac:dyDescent="0.25">
      <c r="A187" s="550"/>
      <c r="B187" s="101"/>
      <c r="C187" s="183"/>
      <c r="D187" s="561"/>
      <c r="E187" s="562"/>
      <c r="F187" s="562"/>
      <c r="G187" s="562"/>
      <c r="H187" s="562"/>
      <c r="I187" s="562"/>
      <c r="J187" s="562"/>
      <c r="K187" s="563"/>
    </row>
    <row r="191" spans="1:12" ht="12" thickBot="1" x14ac:dyDescent="0.25"/>
    <row r="192" spans="1:12" ht="12" thickBot="1" x14ac:dyDescent="0.25">
      <c r="A192" s="92" t="s">
        <v>147</v>
      </c>
      <c r="B192" s="93" t="s">
        <v>148</v>
      </c>
      <c r="C192" s="185"/>
      <c r="D192" s="83">
        <v>40513</v>
      </c>
      <c r="E192" s="84">
        <v>40878</v>
      </c>
      <c r="F192" s="84">
        <v>41244</v>
      </c>
      <c r="G192" s="84">
        <v>41609</v>
      </c>
      <c r="H192" s="84">
        <v>41974</v>
      </c>
      <c r="I192" s="83">
        <v>42064</v>
      </c>
      <c r="J192" s="83">
        <v>42339</v>
      </c>
      <c r="K192" s="94" t="s">
        <v>198</v>
      </c>
    </row>
    <row r="193" spans="1:12" ht="12" customHeight="1" thickBot="1" x14ac:dyDescent="0.25">
      <c r="A193" s="616" t="s">
        <v>117</v>
      </c>
      <c r="B193" s="554" t="s">
        <v>465</v>
      </c>
      <c r="C193" s="171" t="s">
        <v>194</v>
      </c>
      <c r="D193" s="107"/>
      <c r="E193" s="107"/>
      <c r="F193" s="107"/>
      <c r="G193" s="90">
        <v>15</v>
      </c>
      <c r="H193" s="90">
        <v>22</v>
      </c>
      <c r="I193" s="534" t="s">
        <v>250</v>
      </c>
      <c r="J193" s="534" t="s">
        <v>250</v>
      </c>
      <c r="K193" s="630"/>
      <c r="L193" s="511"/>
    </row>
    <row r="194" spans="1:12" ht="13.5" customHeight="1" thickBot="1" x14ac:dyDescent="0.25">
      <c r="A194" s="617"/>
      <c r="B194" s="604"/>
      <c r="C194" s="176" t="s">
        <v>195</v>
      </c>
      <c r="D194" s="107"/>
      <c r="E194" s="107"/>
      <c r="F194" s="88">
        <v>2</v>
      </c>
      <c r="G194" s="114"/>
      <c r="H194" s="114"/>
      <c r="I194" s="534" t="s">
        <v>250</v>
      </c>
      <c r="J194" s="534" t="s">
        <v>250</v>
      </c>
      <c r="K194" s="604"/>
    </row>
    <row r="195" spans="1:12" ht="13.5" customHeight="1" thickBot="1" x14ac:dyDescent="0.25">
      <c r="A195" s="617"/>
      <c r="B195" s="604"/>
      <c r="C195" s="177"/>
      <c r="D195" s="542" t="s">
        <v>196</v>
      </c>
      <c r="E195" s="543"/>
      <c r="F195" s="543"/>
      <c r="G195" s="543"/>
      <c r="H195" s="543"/>
      <c r="I195" s="543"/>
      <c r="J195" s="544"/>
      <c r="K195" s="604"/>
    </row>
    <row r="196" spans="1:12" ht="31.5" customHeight="1" thickBot="1" x14ac:dyDescent="0.25">
      <c r="A196" s="617"/>
      <c r="B196" s="605"/>
      <c r="C196" s="178"/>
      <c r="D196" s="539" t="s">
        <v>505</v>
      </c>
      <c r="E196" s="540"/>
      <c r="F196" s="540"/>
      <c r="G196" s="540"/>
      <c r="H196" s="540"/>
      <c r="I196" s="540"/>
      <c r="J196" s="541"/>
      <c r="K196" s="604"/>
      <c r="L196" s="511"/>
    </row>
    <row r="197" spans="1:12" ht="13.5" customHeight="1" thickBot="1" x14ac:dyDescent="0.25">
      <c r="A197" s="617"/>
      <c r="B197" s="82" t="s">
        <v>149</v>
      </c>
      <c r="C197" s="175"/>
      <c r="D197" s="83">
        <v>40513</v>
      </c>
      <c r="E197" s="84">
        <v>40878</v>
      </c>
      <c r="F197" s="84">
        <v>41244</v>
      </c>
      <c r="G197" s="84">
        <v>41609</v>
      </c>
      <c r="H197" s="84">
        <v>41974</v>
      </c>
      <c r="I197" s="83">
        <v>42064</v>
      </c>
      <c r="J197" s="83">
        <v>42339</v>
      </c>
      <c r="K197" s="604"/>
    </row>
    <row r="198" spans="1:12" ht="13.5" customHeight="1" thickBot="1" x14ac:dyDescent="0.25">
      <c r="A198" s="617"/>
      <c r="B198" s="554" t="s">
        <v>375</v>
      </c>
      <c r="C198" s="171" t="s">
        <v>48</v>
      </c>
      <c r="D198" s="107"/>
      <c r="E198" s="107"/>
      <c r="F198" s="493">
        <v>80</v>
      </c>
      <c r="G198" s="201">
        <v>175</v>
      </c>
      <c r="H198" s="201">
        <v>240</v>
      </c>
      <c r="I198" s="534" t="s">
        <v>250</v>
      </c>
      <c r="J198" s="534" t="s">
        <v>250</v>
      </c>
      <c r="K198" s="604"/>
      <c r="L198" s="511"/>
    </row>
    <row r="199" spans="1:12" ht="13.5" customHeight="1" thickBot="1" x14ac:dyDescent="0.25">
      <c r="A199" s="617"/>
      <c r="B199" s="555"/>
      <c r="C199" s="171" t="s">
        <v>49</v>
      </c>
      <c r="D199" s="107"/>
      <c r="E199" s="95"/>
      <c r="F199" s="201">
        <v>129</v>
      </c>
      <c r="G199" s="201"/>
      <c r="H199" s="201"/>
      <c r="I199" s="534" t="s">
        <v>250</v>
      </c>
      <c r="J199" s="534" t="s">
        <v>250</v>
      </c>
      <c r="K199" s="604"/>
    </row>
    <row r="200" spans="1:12" ht="13.5" customHeight="1" thickBot="1" x14ac:dyDescent="0.25">
      <c r="A200" s="617"/>
      <c r="B200" s="556"/>
      <c r="C200" s="177"/>
      <c r="D200" s="542" t="s">
        <v>196</v>
      </c>
      <c r="E200" s="543"/>
      <c r="F200" s="543"/>
      <c r="G200" s="543"/>
      <c r="H200" s="543"/>
      <c r="I200" s="543"/>
      <c r="J200" s="544"/>
      <c r="K200" s="604"/>
    </row>
    <row r="201" spans="1:12" ht="12.75" customHeight="1" thickBot="1" x14ac:dyDescent="0.25">
      <c r="A201" s="617"/>
      <c r="B201" s="557"/>
      <c r="C201" s="178"/>
      <c r="D201" s="545" t="s">
        <v>475</v>
      </c>
      <c r="E201" s="540"/>
      <c r="F201" s="540"/>
      <c r="G201" s="540"/>
      <c r="H201" s="540"/>
      <c r="I201" s="540"/>
      <c r="J201" s="541"/>
      <c r="K201" s="604"/>
    </row>
    <row r="202" spans="1:12" ht="13.5" customHeight="1" thickBot="1" x14ac:dyDescent="0.25">
      <c r="A202" s="617"/>
      <c r="B202" s="79" t="s">
        <v>150</v>
      </c>
      <c r="C202" s="185"/>
      <c r="D202" s="83">
        <v>40513</v>
      </c>
      <c r="E202" s="84">
        <v>40878</v>
      </c>
      <c r="F202" s="84">
        <v>41244</v>
      </c>
      <c r="G202" s="84">
        <v>41609</v>
      </c>
      <c r="H202" s="84">
        <v>41974</v>
      </c>
      <c r="I202" s="83">
        <v>42064</v>
      </c>
      <c r="J202" s="83">
        <v>42339</v>
      </c>
      <c r="K202" s="604"/>
    </row>
    <row r="203" spans="1:12" ht="13.5" customHeight="1" thickBot="1" x14ac:dyDescent="0.25">
      <c r="A203" s="617"/>
      <c r="B203" s="554" t="s">
        <v>500</v>
      </c>
      <c r="C203" s="171" t="s">
        <v>289</v>
      </c>
      <c r="D203" s="122">
        <v>20</v>
      </c>
      <c r="E203" s="122">
        <v>30</v>
      </c>
      <c r="F203" s="122">
        <v>110</v>
      </c>
      <c r="G203" s="122">
        <v>130</v>
      </c>
      <c r="H203" s="122">
        <v>135</v>
      </c>
      <c r="I203" s="534" t="s">
        <v>250</v>
      </c>
      <c r="J203" s="534" t="s">
        <v>250</v>
      </c>
      <c r="K203" s="604"/>
      <c r="L203" s="511"/>
    </row>
    <row r="204" spans="1:12" ht="13.5" customHeight="1" thickBot="1" x14ac:dyDescent="0.25">
      <c r="A204" s="617"/>
      <c r="B204" s="603"/>
      <c r="C204" s="171" t="s">
        <v>291</v>
      </c>
      <c r="D204" s="123">
        <v>27</v>
      </c>
      <c r="E204" s="123">
        <v>92</v>
      </c>
      <c r="F204" s="123">
        <f>E204+15</f>
        <v>107</v>
      </c>
      <c r="G204" s="123"/>
      <c r="H204" s="123"/>
      <c r="I204" s="534" t="s">
        <v>250</v>
      </c>
      <c r="J204" s="534" t="s">
        <v>250</v>
      </c>
      <c r="K204" s="604"/>
      <c r="L204" s="511"/>
    </row>
    <row r="205" spans="1:12" ht="13.5" customHeight="1" thickBot="1" x14ac:dyDescent="0.25">
      <c r="A205" s="617"/>
      <c r="B205" s="603"/>
      <c r="C205" s="171" t="s">
        <v>290</v>
      </c>
      <c r="D205" s="90">
        <v>40</v>
      </c>
      <c r="E205" s="90">
        <v>60</v>
      </c>
      <c r="F205" s="90">
        <v>500</v>
      </c>
      <c r="G205" s="90">
        <v>635</v>
      </c>
      <c r="H205" s="90">
        <v>670</v>
      </c>
      <c r="I205" s="534" t="s">
        <v>250</v>
      </c>
      <c r="J205" s="534" t="s">
        <v>250</v>
      </c>
      <c r="K205" s="604"/>
    </row>
    <row r="206" spans="1:12" ht="13.5" customHeight="1" thickBot="1" x14ac:dyDescent="0.25">
      <c r="A206" s="617"/>
      <c r="B206" s="604"/>
      <c r="C206" s="171" t="s">
        <v>292</v>
      </c>
      <c r="D206" s="90">
        <v>71</v>
      </c>
      <c r="E206" s="88">
        <v>355</v>
      </c>
      <c r="F206" s="88">
        <v>497</v>
      </c>
      <c r="G206" s="88"/>
      <c r="H206" s="88"/>
      <c r="I206" s="534" t="s">
        <v>250</v>
      </c>
      <c r="J206" s="534" t="s">
        <v>250</v>
      </c>
      <c r="K206" s="604"/>
    </row>
    <row r="207" spans="1:12" ht="13.5" customHeight="1" thickBot="1" x14ac:dyDescent="0.25">
      <c r="A207" s="617"/>
      <c r="B207" s="604"/>
      <c r="C207" s="177"/>
      <c r="D207" s="542" t="s">
        <v>196</v>
      </c>
      <c r="E207" s="543"/>
      <c r="F207" s="543"/>
      <c r="G207" s="543"/>
      <c r="H207" s="543"/>
      <c r="I207" s="543"/>
      <c r="J207" s="544"/>
      <c r="K207" s="604"/>
    </row>
    <row r="208" spans="1:12" ht="39.75" customHeight="1" thickBot="1" x14ac:dyDescent="0.25">
      <c r="A208" s="617"/>
      <c r="B208" s="605"/>
      <c r="C208" s="178"/>
      <c r="D208" s="539" t="s">
        <v>499</v>
      </c>
      <c r="E208" s="540"/>
      <c r="F208" s="540"/>
      <c r="G208" s="540"/>
      <c r="H208" s="540"/>
      <c r="I208" s="540"/>
      <c r="J208" s="541"/>
      <c r="K208" s="604"/>
    </row>
    <row r="209" spans="1:12" ht="13.5" customHeight="1" thickBot="1" x14ac:dyDescent="0.25">
      <c r="A209" s="617"/>
      <c r="B209" s="79" t="s">
        <v>492</v>
      </c>
      <c r="C209" s="185"/>
      <c r="D209" s="83">
        <v>40513</v>
      </c>
      <c r="E209" s="84">
        <v>40878</v>
      </c>
      <c r="F209" s="84">
        <v>41244</v>
      </c>
      <c r="G209" s="84">
        <v>41609</v>
      </c>
      <c r="H209" s="84">
        <v>41974</v>
      </c>
      <c r="I209" s="83">
        <v>42064</v>
      </c>
      <c r="J209" s="83">
        <v>42339</v>
      </c>
      <c r="K209" s="604"/>
    </row>
    <row r="210" spans="1:12" ht="13.5" customHeight="1" thickBot="1" x14ac:dyDescent="0.25">
      <c r="A210" s="617"/>
      <c r="B210" s="554" t="s">
        <v>494</v>
      </c>
      <c r="C210" s="243" t="s">
        <v>194</v>
      </c>
      <c r="D210" s="107"/>
      <c r="E210" s="107"/>
      <c r="F210" s="107"/>
      <c r="G210" s="107"/>
      <c r="H210" s="107"/>
      <c r="I210" s="534">
        <v>3</v>
      </c>
      <c r="J210" s="534" t="s">
        <v>250</v>
      </c>
      <c r="K210" s="604"/>
      <c r="L210" s="513" t="s">
        <v>506</v>
      </c>
    </row>
    <row r="211" spans="1:12" ht="13.5" customHeight="1" thickBot="1" x14ac:dyDescent="0.25">
      <c r="A211" s="617"/>
      <c r="B211" s="603"/>
      <c r="C211" s="243" t="s">
        <v>336</v>
      </c>
      <c r="D211" s="107"/>
      <c r="E211" s="95"/>
      <c r="F211" s="107"/>
      <c r="G211" s="107"/>
      <c r="H211" s="95"/>
      <c r="I211" s="534"/>
      <c r="J211" s="534" t="s">
        <v>250</v>
      </c>
      <c r="K211" s="604"/>
    </row>
    <row r="212" spans="1:12" ht="13.5" customHeight="1" thickBot="1" x14ac:dyDescent="0.25">
      <c r="A212" s="617"/>
      <c r="B212" s="604"/>
      <c r="C212" s="177"/>
      <c r="D212" s="542" t="s">
        <v>196</v>
      </c>
      <c r="E212" s="543"/>
      <c r="F212" s="543"/>
      <c r="G212" s="543"/>
      <c r="H212" s="543"/>
      <c r="I212" s="543"/>
      <c r="J212" s="544"/>
      <c r="K212" s="604"/>
    </row>
    <row r="213" spans="1:12" ht="11.25" customHeight="1" thickBot="1" x14ac:dyDescent="0.25">
      <c r="A213" s="618"/>
      <c r="B213" s="605"/>
      <c r="C213" s="178"/>
      <c r="D213" s="539" t="s">
        <v>507</v>
      </c>
      <c r="E213" s="540"/>
      <c r="F213" s="540"/>
      <c r="G213" s="540"/>
      <c r="H213" s="540"/>
      <c r="I213" s="540"/>
      <c r="J213" s="541"/>
      <c r="K213" s="604"/>
    </row>
    <row r="214" spans="1:12" ht="23.25" thickBot="1" x14ac:dyDescent="0.25">
      <c r="A214" s="92" t="s">
        <v>204</v>
      </c>
      <c r="B214" s="79" t="s">
        <v>493</v>
      </c>
      <c r="C214" s="185"/>
      <c r="D214" s="83">
        <v>40513</v>
      </c>
      <c r="E214" s="84">
        <v>40878</v>
      </c>
      <c r="F214" s="84">
        <v>41244</v>
      </c>
      <c r="G214" s="84">
        <v>41609</v>
      </c>
      <c r="H214" s="84">
        <v>41974</v>
      </c>
      <c r="I214" s="83">
        <v>42064</v>
      </c>
      <c r="J214" s="83">
        <v>42339</v>
      </c>
      <c r="K214" s="604"/>
    </row>
    <row r="215" spans="1:12" ht="12" thickBot="1" x14ac:dyDescent="0.25">
      <c r="A215" s="610">
        <v>0.15</v>
      </c>
      <c r="B215" s="554" t="s">
        <v>484</v>
      </c>
      <c r="C215" s="243" t="s">
        <v>194</v>
      </c>
      <c r="D215" s="107"/>
      <c r="E215" s="107"/>
      <c r="F215" s="107"/>
      <c r="G215" s="107"/>
      <c r="H215" s="107"/>
      <c r="I215" s="534">
        <v>6</v>
      </c>
      <c r="J215" s="534" t="s">
        <v>250</v>
      </c>
      <c r="K215" s="604"/>
      <c r="L215" s="513" t="s">
        <v>506</v>
      </c>
    </row>
    <row r="216" spans="1:12" ht="12" thickBot="1" x14ac:dyDescent="0.25">
      <c r="A216" s="611"/>
      <c r="B216" s="603"/>
      <c r="C216" s="243" t="s">
        <v>336</v>
      </c>
      <c r="D216" s="107"/>
      <c r="E216" s="95"/>
      <c r="F216" s="107"/>
      <c r="G216" s="107"/>
      <c r="H216" s="95"/>
      <c r="I216" s="534"/>
      <c r="J216" s="534" t="s">
        <v>250</v>
      </c>
      <c r="K216" s="605"/>
    </row>
    <row r="217" spans="1:12" ht="12" thickBot="1" x14ac:dyDescent="0.25">
      <c r="A217" s="625"/>
      <c r="B217" s="604"/>
      <c r="C217" s="177"/>
      <c r="D217" s="542" t="s">
        <v>196</v>
      </c>
      <c r="E217" s="543"/>
      <c r="F217" s="543"/>
      <c r="G217" s="543"/>
      <c r="H217" s="543"/>
      <c r="I217" s="543"/>
      <c r="J217" s="544"/>
      <c r="K217" s="108" t="s">
        <v>205</v>
      </c>
    </row>
    <row r="218" spans="1:12" ht="41.25" customHeight="1" thickBot="1" x14ac:dyDescent="0.25">
      <c r="A218" s="626"/>
      <c r="B218" s="605"/>
      <c r="C218" s="178"/>
      <c r="D218" s="539" t="s">
        <v>491</v>
      </c>
      <c r="E218" s="540"/>
      <c r="F218" s="540"/>
      <c r="G218" s="540"/>
      <c r="H218" s="540"/>
      <c r="I218" s="540"/>
      <c r="J218" s="541"/>
      <c r="K218" s="109" t="s">
        <v>99</v>
      </c>
    </row>
    <row r="219" spans="1:12" ht="12" thickBot="1" x14ac:dyDescent="0.25">
      <c r="A219" s="549" t="s">
        <v>199</v>
      </c>
      <c r="B219" s="96" t="s">
        <v>177</v>
      </c>
      <c r="C219" s="181"/>
      <c r="D219" s="96" t="s">
        <v>178</v>
      </c>
      <c r="E219" s="96" t="s">
        <v>179</v>
      </c>
      <c r="F219" s="96" t="s">
        <v>180</v>
      </c>
      <c r="G219" s="97"/>
      <c r="H219" s="551" t="s">
        <v>200</v>
      </c>
      <c r="I219" s="552"/>
      <c r="J219" s="552"/>
      <c r="K219" s="553"/>
    </row>
    <row r="220" spans="1:12" ht="12" thickBot="1" x14ac:dyDescent="0.25">
      <c r="A220" s="550"/>
      <c r="B220" s="99"/>
      <c r="C220" s="174"/>
      <c r="D220" s="99"/>
      <c r="E220" s="99"/>
      <c r="F220" s="99"/>
      <c r="G220" s="100"/>
      <c r="H220" s="546"/>
      <c r="I220" s="547"/>
      <c r="J220" s="547"/>
      <c r="K220" s="548"/>
    </row>
    <row r="221" spans="1:12" ht="12" thickBot="1" x14ac:dyDescent="0.25">
      <c r="A221" s="549" t="s">
        <v>201</v>
      </c>
      <c r="B221" s="96" t="s">
        <v>202</v>
      </c>
      <c r="C221" s="182"/>
      <c r="D221" s="558"/>
      <c r="E221" s="559"/>
      <c r="F221" s="559"/>
      <c r="G221" s="559"/>
      <c r="H221" s="559"/>
      <c r="I221" s="559"/>
      <c r="J221" s="559"/>
      <c r="K221" s="560"/>
    </row>
    <row r="222" spans="1:12" ht="12" thickBot="1" x14ac:dyDescent="0.25">
      <c r="A222" s="550"/>
      <c r="B222" s="101"/>
      <c r="C222" s="183"/>
      <c r="D222" s="561"/>
      <c r="E222" s="562"/>
      <c r="F222" s="562"/>
      <c r="G222" s="562"/>
      <c r="H222" s="562"/>
      <c r="I222" s="562"/>
      <c r="J222" s="562"/>
      <c r="K222" s="563"/>
    </row>
    <row r="226" spans="1:11" ht="12" thickBot="1" x14ac:dyDescent="0.25"/>
    <row r="227" spans="1:11" ht="12" thickBot="1" x14ac:dyDescent="0.25">
      <c r="A227" s="92" t="s">
        <v>151</v>
      </c>
      <c r="B227" s="93" t="s">
        <v>164</v>
      </c>
      <c r="C227" s="185"/>
      <c r="D227" s="83">
        <v>40513</v>
      </c>
      <c r="E227" s="84">
        <v>40878</v>
      </c>
      <c r="F227" s="84">
        <v>41244</v>
      </c>
      <c r="G227" s="84">
        <v>41609</v>
      </c>
      <c r="H227" s="84">
        <v>41974</v>
      </c>
      <c r="I227" s="83">
        <v>42064</v>
      </c>
      <c r="J227" s="83">
        <v>42064</v>
      </c>
      <c r="K227" s="94" t="s">
        <v>198</v>
      </c>
    </row>
    <row r="228" spans="1:11" ht="12" customHeight="1" thickBot="1" x14ac:dyDescent="0.25">
      <c r="A228" s="616" t="s">
        <v>116</v>
      </c>
      <c r="B228" s="554" t="s">
        <v>457</v>
      </c>
      <c r="C228" s="243" t="s">
        <v>453</v>
      </c>
      <c r="D228" s="498"/>
      <c r="E228" s="498"/>
      <c r="F228" s="504">
        <f>F231*0.62</f>
        <v>6200000</v>
      </c>
      <c r="G228" s="504">
        <f t="shared" ref="G228:H228" si="2">G231*0.62</f>
        <v>6200000</v>
      </c>
      <c r="H228" s="504">
        <f t="shared" si="2"/>
        <v>667588.72</v>
      </c>
      <c r="I228" s="534" t="s">
        <v>250</v>
      </c>
      <c r="J228" s="534" t="s">
        <v>250</v>
      </c>
      <c r="K228" s="642"/>
    </row>
    <row r="229" spans="1:11" ht="13.5" customHeight="1" thickBot="1" x14ac:dyDescent="0.25">
      <c r="A229" s="617"/>
      <c r="B229" s="604"/>
      <c r="C229" s="487" t="s">
        <v>454</v>
      </c>
      <c r="D229" s="498"/>
      <c r="E229" s="498"/>
      <c r="F229" s="503">
        <f>F232*0.62</f>
        <v>5900165.5199999996</v>
      </c>
      <c r="G229" s="499"/>
      <c r="H229" s="499"/>
      <c r="I229" s="534" t="s">
        <v>250</v>
      </c>
      <c r="J229" s="534" t="s">
        <v>250</v>
      </c>
      <c r="K229" s="643"/>
    </row>
    <row r="230" spans="1:11" ht="13.5" customHeight="1" thickBot="1" x14ac:dyDescent="0.25">
      <c r="A230" s="617"/>
      <c r="B230" s="604"/>
      <c r="C230" s="487" t="s">
        <v>459</v>
      </c>
      <c r="D230" s="498"/>
      <c r="E230" s="498"/>
      <c r="F230" s="505">
        <f>F229/F228</f>
        <v>0.95163959999999992</v>
      </c>
      <c r="G230" s="499"/>
      <c r="H230" s="499"/>
      <c r="I230" s="534" t="s">
        <v>250</v>
      </c>
      <c r="J230" s="534" t="s">
        <v>250</v>
      </c>
      <c r="K230" s="643"/>
    </row>
    <row r="231" spans="1:11" ht="13.5" customHeight="1" thickBot="1" x14ac:dyDescent="0.25">
      <c r="A231" s="617"/>
      <c r="B231" s="604"/>
      <c r="C231" s="243" t="s">
        <v>455</v>
      </c>
      <c r="D231" s="498"/>
      <c r="E231" s="498"/>
      <c r="F231" s="506">
        <v>10000000</v>
      </c>
      <c r="G231" s="506">
        <v>10000000</v>
      </c>
      <c r="H231" s="500">
        <v>1076756</v>
      </c>
      <c r="I231" s="534" t="s">
        <v>250</v>
      </c>
      <c r="J231" s="534" t="s">
        <v>250</v>
      </c>
      <c r="K231" s="643"/>
    </row>
    <row r="232" spans="1:11" ht="13.5" customHeight="1" thickBot="1" x14ac:dyDescent="0.25">
      <c r="A232" s="617"/>
      <c r="B232" s="604"/>
      <c r="C232" s="487" t="s">
        <v>456</v>
      </c>
      <c r="D232" s="498"/>
      <c r="E232" s="498"/>
      <c r="F232" s="506">
        <v>9516396</v>
      </c>
      <c r="G232" s="499"/>
      <c r="H232" s="499"/>
      <c r="I232" s="534" t="s">
        <v>250</v>
      </c>
      <c r="J232" s="534" t="s">
        <v>250</v>
      </c>
      <c r="K232" s="643"/>
    </row>
    <row r="233" spans="1:11" ht="13.5" customHeight="1" thickBot="1" x14ac:dyDescent="0.25">
      <c r="A233" s="617"/>
      <c r="B233" s="604"/>
      <c r="C233" s="243" t="s">
        <v>460</v>
      </c>
      <c r="D233" s="498"/>
      <c r="E233" s="498"/>
      <c r="F233" s="505">
        <f>F232/F231</f>
        <v>0.95163960000000003</v>
      </c>
      <c r="G233" s="500"/>
      <c r="H233" s="500"/>
      <c r="I233" s="534" t="s">
        <v>250</v>
      </c>
      <c r="J233" s="534" t="s">
        <v>250</v>
      </c>
      <c r="K233" s="643"/>
    </row>
    <row r="234" spans="1:11" ht="13.5" customHeight="1" thickBot="1" x14ac:dyDescent="0.25">
      <c r="A234" s="617"/>
      <c r="B234" s="604"/>
      <c r="C234" s="177"/>
      <c r="D234" s="542" t="s">
        <v>196</v>
      </c>
      <c r="E234" s="543"/>
      <c r="F234" s="543"/>
      <c r="G234" s="543"/>
      <c r="H234" s="543"/>
      <c r="I234" s="543"/>
      <c r="J234" s="544"/>
      <c r="K234" s="643"/>
    </row>
    <row r="235" spans="1:11" ht="24" customHeight="1" thickBot="1" x14ac:dyDescent="0.25">
      <c r="A235" s="617"/>
      <c r="B235" s="605"/>
      <c r="C235" s="178"/>
      <c r="D235" s="545" t="s">
        <v>466</v>
      </c>
      <c r="E235" s="540"/>
      <c r="F235" s="540"/>
      <c r="G235" s="540"/>
      <c r="H235" s="540"/>
      <c r="I235" s="540"/>
      <c r="J235" s="541"/>
      <c r="K235" s="643"/>
    </row>
    <row r="236" spans="1:11" ht="13.5" customHeight="1" thickBot="1" x14ac:dyDescent="0.25">
      <c r="A236" s="617"/>
      <c r="B236" s="82" t="s">
        <v>165</v>
      </c>
      <c r="C236" s="175"/>
      <c r="D236" s="83">
        <v>40513</v>
      </c>
      <c r="E236" s="84">
        <v>40878</v>
      </c>
      <c r="F236" s="84">
        <v>41244</v>
      </c>
      <c r="G236" s="84">
        <v>41609</v>
      </c>
      <c r="H236" s="84">
        <v>41974</v>
      </c>
      <c r="I236" s="83">
        <v>42064</v>
      </c>
      <c r="J236" s="83">
        <v>42064</v>
      </c>
      <c r="K236" s="643"/>
    </row>
    <row r="237" spans="1:11" ht="13.5" customHeight="1" thickBot="1" x14ac:dyDescent="0.25">
      <c r="A237" s="617"/>
      <c r="B237" s="554" t="s">
        <v>458</v>
      </c>
      <c r="C237" s="243" t="s">
        <v>453</v>
      </c>
      <c r="D237" s="501"/>
      <c r="E237" s="501"/>
      <c r="F237" s="504">
        <f>F240*0.62</f>
        <v>3782000</v>
      </c>
      <c r="G237" s="504">
        <f t="shared" ref="G237:H237" si="3">G240*0.62</f>
        <v>4030000</v>
      </c>
      <c r="H237" s="504">
        <f t="shared" si="3"/>
        <v>310000</v>
      </c>
      <c r="I237" s="534" t="s">
        <v>250</v>
      </c>
      <c r="J237" s="534" t="s">
        <v>250</v>
      </c>
      <c r="K237" s="643"/>
    </row>
    <row r="238" spans="1:11" ht="13.5" customHeight="1" thickBot="1" x14ac:dyDescent="0.25">
      <c r="A238" s="617"/>
      <c r="B238" s="556"/>
      <c r="C238" s="487" t="s">
        <v>454</v>
      </c>
      <c r="D238" s="501"/>
      <c r="E238" s="501"/>
      <c r="F238" s="503">
        <f>F241*0.62</f>
        <v>3750101</v>
      </c>
      <c r="G238" s="499"/>
      <c r="H238" s="499"/>
      <c r="I238" s="534" t="s">
        <v>250</v>
      </c>
      <c r="J238" s="534" t="s">
        <v>250</v>
      </c>
      <c r="K238" s="643"/>
    </row>
    <row r="239" spans="1:11" ht="13.5" customHeight="1" thickBot="1" x14ac:dyDescent="0.25">
      <c r="A239" s="617"/>
      <c r="B239" s="556"/>
      <c r="C239" s="487" t="s">
        <v>459</v>
      </c>
      <c r="D239" s="501"/>
      <c r="E239" s="501"/>
      <c r="F239" s="505">
        <f>F238/F237</f>
        <v>0.99156557377049181</v>
      </c>
      <c r="G239" s="499"/>
      <c r="H239" s="499"/>
      <c r="I239" s="534" t="s">
        <v>250</v>
      </c>
      <c r="J239" s="534" t="s">
        <v>250</v>
      </c>
      <c r="K239" s="643"/>
    </row>
    <row r="240" spans="1:11" ht="13.5" customHeight="1" thickBot="1" x14ac:dyDescent="0.25">
      <c r="A240" s="617"/>
      <c r="B240" s="556"/>
      <c r="C240" s="243" t="s">
        <v>455</v>
      </c>
      <c r="D240" s="501"/>
      <c r="E240" s="501"/>
      <c r="F240" s="502">
        <v>6100000</v>
      </c>
      <c r="G240" s="500">
        <v>6500000</v>
      </c>
      <c r="H240" s="500">
        <v>500000</v>
      </c>
      <c r="I240" s="534" t="s">
        <v>250</v>
      </c>
      <c r="J240" s="534" t="s">
        <v>250</v>
      </c>
      <c r="K240" s="643"/>
    </row>
    <row r="241" spans="1:11" ht="13.5" customHeight="1" thickBot="1" x14ac:dyDescent="0.25">
      <c r="A241" s="617"/>
      <c r="B241" s="556"/>
      <c r="C241" s="487" t="s">
        <v>456</v>
      </c>
      <c r="D241" s="501"/>
      <c r="E241" s="501"/>
      <c r="F241" s="502">
        <v>6048550</v>
      </c>
      <c r="G241" s="500"/>
      <c r="H241" s="500"/>
      <c r="I241" s="534" t="s">
        <v>250</v>
      </c>
      <c r="J241" s="534" t="s">
        <v>250</v>
      </c>
      <c r="K241" s="643"/>
    </row>
    <row r="242" spans="1:11" ht="13.5" customHeight="1" thickBot="1" x14ac:dyDescent="0.25">
      <c r="A242" s="617"/>
      <c r="B242" s="556"/>
      <c r="C242" s="243" t="s">
        <v>460</v>
      </c>
      <c r="D242" s="501"/>
      <c r="E242" s="501"/>
      <c r="F242" s="505">
        <f>F241/F240</f>
        <v>0.99156557377049181</v>
      </c>
      <c r="G242" s="500"/>
      <c r="H242" s="500"/>
      <c r="I242" s="534" t="s">
        <v>250</v>
      </c>
      <c r="J242" s="534" t="s">
        <v>250</v>
      </c>
      <c r="K242" s="643"/>
    </row>
    <row r="243" spans="1:11" ht="13.5" customHeight="1" thickBot="1" x14ac:dyDescent="0.25">
      <c r="A243" s="617"/>
      <c r="B243" s="556"/>
      <c r="C243" s="177"/>
      <c r="D243" s="542" t="s">
        <v>196</v>
      </c>
      <c r="E243" s="543"/>
      <c r="F243" s="543"/>
      <c r="G243" s="543"/>
      <c r="H243" s="543"/>
      <c r="I243" s="543"/>
      <c r="J243" s="544"/>
      <c r="K243" s="643"/>
    </row>
    <row r="244" spans="1:11" ht="23.25" customHeight="1" thickBot="1" x14ac:dyDescent="0.25">
      <c r="A244" s="617"/>
      <c r="B244" s="557"/>
      <c r="C244" s="178"/>
      <c r="D244" s="545" t="s">
        <v>466</v>
      </c>
      <c r="E244" s="540"/>
      <c r="F244" s="540"/>
      <c r="G244" s="540"/>
      <c r="H244" s="540"/>
      <c r="I244" s="540"/>
      <c r="J244" s="541"/>
      <c r="K244" s="643"/>
    </row>
    <row r="245" spans="1:11" ht="13.5" customHeight="1" thickBot="1" x14ac:dyDescent="0.25">
      <c r="A245" s="617"/>
      <c r="B245" s="82" t="s">
        <v>166</v>
      </c>
      <c r="C245" s="175"/>
      <c r="D245" s="83">
        <v>40513</v>
      </c>
      <c r="E245" s="84">
        <v>40878</v>
      </c>
      <c r="F245" s="84">
        <v>41244</v>
      </c>
      <c r="G245" s="84">
        <v>41609</v>
      </c>
      <c r="H245" s="84">
        <v>41974</v>
      </c>
      <c r="I245" s="83">
        <v>42064</v>
      </c>
      <c r="J245" s="83">
        <v>42064</v>
      </c>
      <c r="K245" s="643"/>
    </row>
    <row r="246" spans="1:11" ht="13.5" customHeight="1" thickBot="1" x14ac:dyDescent="0.25">
      <c r="A246" s="617"/>
      <c r="B246" s="554" t="s">
        <v>352</v>
      </c>
      <c r="C246" s="248" t="s">
        <v>313</v>
      </c>
      <c r="D246" s="125"/>
      <c r="E246" s="125"/>
      <c r="F246" s="106">
        <v>0.9</v>
      </c>
      <c r="G246" s="106">
        <v>0.9</v>
      </c>
      <c r="H246" s="106">
        <v>0.9</v>
      </c>
      <c r="I246" s="534" t="s">
        <v>250</v>
      </c>
      <c r="J246" s="534" t="s">
        <v>250</v>
      </c>
      <c r="K246" s="643"/>
    </row>
    <row r="247" spans="1:11" ht="13.5" customHeight="1" thickBot="1" x14ac:dyDescent="0.25">
      <c r="A247" s="617"/>
      <c r="B247" s="556"/>
      <c r="C247" s="243" t="s">
        <v>314</v>
      </c>
      <c r="D247" s="125"/>
      <c r="E247" s="125"/>
      <c r="F247" s="126">
        <v>0.67200000000000004</v>
      </c>
      <c r="G247" s="114"/>
      <c r="H247" s="114"/>
      <c r="I247" s="534" t="s">
        <v>250</v>
      </c>
      <c r="J247" s="534" t="s">
        <v>250</v>
      </c>
      <c r="K247" s="643"/>
    </row>
    <row r="248" spans="1:11" ht="13.5" customHeight="1" thickBot="1" x14ac:dyDescent="0.25">
      <c r="A248" s="617"/>
      <c r="B248" s="556"/>
      <c r="C248" s="248" t="s">
        <v>350</v>
      </c>
      <c r="D248" s="125"/>
      <c r="E248" s="125"/>
      <c r="F248" s="126">
        <v>0.9</v>
      </c>
      <c r="G248" s="126">
        <v>0.9</v>
      </c>
      <c r="H248" s="126">
        <v>0.9</v>
      </c>
      <c r="I248" s="534" t="s">
        <v>250</v>
      </c>
      <c r="J248" s="534" t="s">
        <v>250</v>
      </c>
      <c r="K248" s="643"/>
    </row>
    <row r="249" spans="1:11" ht="13.5" customHeight="1" thickBot="1" x14ac:dyDescent="0.25">
      <c r="A249" s="617"/>
      <c r="B249" s="556"/>
      <c r="C249" s="243" t="s">
        <v>351</v>
      </c>
      <c r="D249" s="125"/>
      <c r="E249" s="125"/>
      <c r="F249" s="126">
        <v>0.88600000000000001</v>
      </c>
      <c r="G249" s="114"/>
      <c r="H249" s="114"/>
      <c r="I249" s="534" t="s">
        <v>250</v>
      </c>
      <c r="J249" s="534" t="s">
        <v>250</v>
      </c>
      <c r="K249" s="643"/>
    </row>
    <row r="250" spans="1:11" ht="13.5" customHeight="1" thickBot="1" x14ac:dyDescent="0.25">
      <c r="A250" s="617"/>
      <c r="B250" s="556"/>
      <c r="C250" s="247"/>
      <c r="D250" s="542" t="s">
        <v>196</v>
      </c>
      <c r="E250" s="543"/>
      <c r="F250" s="543"/>
      <c r="G250" s="543"/>
      <c r="H250" s="543"/>
      <c r="I250" s="543"/>
      <c r="J250" s="544"/>
      <c r="K250" s="643"/>
    </row>
    <row r="251" spans="1:11" ht="12" customHeight="1" thickBot="1" x14ac:dyDescent="0.25">
      <c r="A251" s="617"/>
      <c r="B251" s="557"/>
      <c r="C251" s="249"/>
      <c r="D251" s="545" t="s">
        <v>315</v>
      </c>
      <c r="E251" s="540"/>
      <c r="F251" s="540"/>
      <c r="G251" s="540"/>
      <c r="H251" s="540"/>
      <c r="I251" s="540"/>
      <c r="J251" s="541"/>
      <c r="K251" s="643"/>
    </row>
    <row r="252" spans="1:11" ht="12" customHeight="1" thickBot="1" x14ac:dyDescent="0.25">
      <c r="A252" s="617"/>
      <c r="B252" s="82" t="s">
        <v>167</v>
      </c>
      <c r="C252" s="250"/>
      <c r="D252" s="83">
        <v>40513</v>
      </c>
      <c r="E252" s="84">
        <v>40878</v>
      </c>
      <c r="F252" s="84">
        <v>41244</v>
      </c>
      <c r="G252" s="84">
        <v>41609</v>
      </c>
      <c r="H252" s="84">
        <v>41974</v>
      </c>
      <c r="I252" s="83">
        <v>42064</v>
      </c>
      <c r="J252" s="83">
        <v>42064</v>
      </c>
      <c r="K252" s="643"/>
    </row>
    <row r="253" spans="1:11" ht="12" customHeight="1" thickBot="1" x14ac:dyDescent="0.25">
      <c r="A253" s="617"/>
      <c r="B253" s="554" t="s">
        <v>353</v>
      </c>
      <c r="C253" s="248" t="s">
        <v>313</v>
      </c>
      <c r="D253" s="125"/>
      <c r="E253" s="125"/>
      <c r="F253" s="154">
        <v>0.2</v>
      </c>
      <c r="G253" s="106">
        <v>0.25</v>
      </c>
      <c r="H253" s="106">
        <v>0.25</v>
      </c>
      <c r="I253" s="534" t="s">
        <v>250</v>
      </c>
      <c r="J253" s="534" t="s">
        <v>250</v>
      </c>
      <c r="K253" s="643"/>
    </row>
    <row r="254" spans="1:11" ht="12" customHeight="1" thickBot="1" x14ac:dyDescent="0.25">
      <c r="A254" s="617"/>
      <c r="B254" s="556"/>
      <c r="C254" s="243" t="s">
        <v>314</v>
      </c>
      <c r="D254" s="125"/>
      <c r="E254" s="125"/>
      <c r="F254" s="126">
        <v>9.8000000000000004E-2</v>
      </c>
      <c r="G254" s="114"/>
      <c r="H254" s="114"/>
      <c r="I254" s="534" t="s">
        <v>250</v>
      </c>
      <c r="J254" s="534" t="s">
        <v>250</v>
      </c>
      <c r="K254" s="643"/>
    </row>
    <row r="255" spans="1:11" ht="12" customHeight="1" thickBot="1" x14ac:dyDescent="0.25">
      <c r="A255" s="617"/>
      <c r="B255" s="556"/>
      <c r="C255" s="248" t="s">
        <v>350</v>
      </c>
      <c r="D255" s="125"/>
      <c r="E255" s="125"/>
      <c r="F255" s="154">
        <v>0.2</v>
      </c>
      <c r="G255" s="106">
        <v>0.25</v>
      </c>
      <c r="H255" s="106">
        <v>0.25</v>
      </c>
      <c r="I255" s="534" t="s">
        <v>250</v>
      </c>
      <c r="J255" s="534" t="s">
        <v>250</v>
      </c>
      <c r="K255" s="643"/>
    </row>
    <row r="256" spans="1:11" ht="12" customHeight="1" thickBot="1" x14ac:dyDescent="0.25">
      <c r="A256" s="617"/>
      <c r="B256" s="556"/>
      <c r="C256" s="243" t="s">
        <v>351</v>
      </c>
      <c r="D256" s="125"/>
      <c r="E256" s="125"/>
      <c r="F256" s="126">
        <v>0.183</v>
      </c>
      <c r="G256" s="114"/>
      <c r="H256" s="114"/>
      <c r="I256" s="534" t="s">
        <v>250</v>
      </c>
      <c r="J256" s="534" t="s">
        <v>250</v>
      </c>
      <c r="K256" s="643"/>
    </row>
    <row r="257" spans="1:12" ht="12" customHeight="1" thickBot="1" x14ac:dyDescent="0.25">
      <c r="A257" s="617"/>
      <c r="B257" s="556"/>
      <c r="C257" s="247"/>
      <c r="D257" s="542" t="s">
        <v>196</v>
      </c>
      <c r="E257" s="543"/>
      <c r="F257" s="543"/>
      <c r="G257" s="543"/>
      <c r="H257" s="543"/>
      <c r="I257" s="543"/>
      <c r="J257" s="544"/>
      <c r="K257" s="643"/>
    </row>
    <row r="258" spans="1:12" ht="12" customHeight="1" thickBot="1" x14ac:dyDescent="0.25">
      <c r="A258" s="618"/>
      <c r="B258" s="557"/>
      <c r="C258" s="249"/>
      <c r="D258" s="545" t="s">
        <v>315</v>
      </c>
      <c r="E258" s="540"/>
      <c r="F258" s="540"/>
      <c r="G258" s="540"/>
      <c r="H258" s="540"/>
      <c r="I258" s="540"/>
      <c r="J258" s="541"/>
      <c r="K258" s="643"/>
    </row>
    <row r="259" spans="1:12" ht="12.75" customHeight="1" thickBot="1" x14ac:dyDescent="0.25">
      <c r="A259" s="92" t="s">
        <v>204</v>
      </c>
      <c r="B259" s="82" t="s">
        <v>88</v>
      </c>
      <c r="C259" s="250"/>
      <c r="D259" s="83">
        <v>40513</v>
      </c>
      <c r="E259" s="84">
        <v>40878</v>
      </c>
      <c r="F259" s="84">
        <v>41244</v>
      </c>
      <c r="G259" s="84">
        <v>41609</v>
      </c>
      <c r="H259" s="84">
        <v>41974</v>
      </c>
      <c r="I259" s="83">
        <v>42064</v>
      </c>
      <c r="J259" s="83">
        <v>42064</v>
      </c>
      <c r="K259" s="643"/>
    </row>
    <row r="260" spans="1:12" ht="12" thickBot="1" x14ac:dyDescent="0.25">
      <c r="A260" s="610">
        <v>0.05</v>
      </c>
      <c r="B260" s="554" t="s">
        <v>496</v>
      </c>
      <c r="C260" s="248" t="s">
        <v>194</v>
      </c>
      <c r="D260" s="125"/>
      <c r="E260" s="125"/>
      <c r="F260" s="125"/>
      <c r="G260" s="125"/>
      <c r="H260" s="125"/>
      <c r="I260" s="534">
        <v>7</v>
      </c>
      <c r="J260" s="534" t="s">
        <v>250</v>
      </c>
      <c r="K260" s="643"/>
      <c r="L260" s="513" t="s">
        <v>506</v>
      </c>
    </row>
    <row r="261" spans="1:12" ht="12" thickBot="1" x14ac:dyDescent="0.25">
      <c r="A261" s="625"/>
      <c r="B261" s="556"/>
      <c r="C261" s="243" t="s">
        <v>195</v>
      </c>
      <c r="D261" s="125"/>
      <c r="E261" s="125"/>
      <c r="F261" s="125"/>
      <c r="G261" s="125"/>
      <c r="H261" s="125"/>
      <c r="I261" s="534"/>
      <c r="J261" s="534" t="s">
        <v>250</v>
      </c>
      <c r="K261" s="644"/>
    </row>
    <row r="262" spans="1:12" ht="13.5" customHeight="1" thickBot="1" x14ac:dyDescent="0.25">
      <c r="A262" s="625"/>
      <c r="B262" s="556"/>
      <c r="C262" s="247"/>
      <c r="D262" s="542" t="s">
        <v>196</v>
      </c>
      <c r="E262" s="543"/>
      <c r="F262" s="543"/>
      <c r="G262" s="543"/>
      <c r="H262" s="543"/>
      <c r="I262" s="543"/>
      <c r="J262" s="544"/>
      <c r="K262" s="108" t="s">
        <v>205</v>
      </c>
    </row>
    <row r="263" spans="1:12" ht="12" customHeight="1" thickBot="1" x14ac:dyDescent="0.25">
      <c r="A263" s="626"/>
      <c r="B263" s="557"/>
      <c r="C263" s="249"/>
      <c r="D263" s="539" t="s">
        <v>495</v>
      </c>
      <c r="E263" s="540"/>
      <c r="F263" s="540"/>
      <c r="G263" s="540"/>
      <c r="H263" s="540"/>
      <c r="I263" s="540"/>
      <c r="J263" s="541"/>
      <c r="K263" s="109" t="s">
        <v>99</v>
      </c>
    </row>
    <row r="264" spans="1:12" ht="12" thickBot="1" x14ac:dyDescent="0.25">
      <c r="A264" s="549" t="s">
        <v>199</v>
      </c>
      <c r="B264" s="96" t="s">
        <v>177</v>
      </c>
      <c r="C264" s="181"/>
      <c r="D264" s="96" t="s">
        <v>178</v>
      </c>
      <c r="E264" s="96" t="s">
        <v>179</v>
      </c>
      <c r="F264" s="96" t="s">
        <v>180</v>
      </c>
      <c r="G264" s="97"/>
      <c r="H264" s="551" t="s">
        <v>200</v>
      </c>
      <c r="I264" s="552"/>
      <c r="J264" s="552"/>
      <c r="K264" s="553"/>
    </row>
    <row r="265" spans="1:12" ht="12" thickBot="1" x14ac:dyDescent="0.25">
      <c r="A265" s="550"/>
      <c r="B265" s="99"/>
      <c r="C265" s="174"/>
      <c r="D265" s="99"/>
      <c r="E265" s="99"/>
      <c r="F265" s="99"/>
      <c r="G265" s="100"/>
      <c r="H265" s="546"/>
      <c r="I265" s="547"/>
      <c r="J265" s="547"/>
      <c r="K265" s="548"/>
    </row>
    <row r="266" spans="1:12" ht="12" thickBot="1" x14ac:dyDescent="0.25">
      <c r="A266" s="549" t="s">
        <v>201</v>
      </c>
      <c r="B266" s="96" t="s">
        <v>202</v>
      </c>
      <c r="C266" s="182"/>
      <c r="D266" s="558"/>
      <c r="E266" s="559"/>
      <c r="F266" s="559"/>
      <c r="G266" s="559"/>
      <c r="H266" s="559"/>
      <c r="I266" s="559"/>
      <c r="J266" s="559"/>
      <c r="K266" s="560"/>
    </row>
    <row r="267" spans="1:12" ht="12" thickBot="1" x14ac:dyDescent="0.25">
      <c r="A267" s="550"/>
      <c r="B267" s="101"/>
      <c r="C267" s="183"/>
      <c r="D267" s="561"/>
      <c r="E267" s="562"/>
      <c r="F267" s="562"/>
      <c r="G267" s="562"/>
      <c r="H267" s="562"/>
      <c r="I267" s="562"/>
      <c r="J267" s="562"/>
      <c r="K267" s="563"/>
    </row>
    <row r="272" spans="1:12" ht="12" hidden="1" thickBot="1" x14ac:dyDescent="0.25">
      <c r="A272" s="127" t="s">
        <v>51</v>
      </c>
      <c r="B272" s="128"/>
      <c r="C272" s="192"/>
      <c r="D272" s="129"/>
      <c r="E272" s="129"/>
      <c r="F272" s="129"/>
      <c r="G272" s="129"/>
      <c r="H272" s="129"/>
      <c r="I272" s="129"/>
      <c r="J272" s="129"/>
      <c r="K272" s="130"/>
    </row>
    <row r="273" spans="1:11" ht="12" hidden="1" thickBot="1" x14ac:dyDescent="0.25">
      <c r="A273" s="131" t="s">
        <v>52</v>
      </c>
      <c r="B273" s="132"/>
      <c r="C273" s="193" t="s">
        <v>187</v>
      </c>
      <c r="D273" s="132"/>
      <c r="E273" s="132"/>
      <c r="F273" s="133" t="s">
        <v>70</v>
      </c>
      <c r="G273" s="132"/>
      <c r="H273" s="132"/>
      <c r="I273" s="132"/>
      <c r="J273" s="132"/>
      <c r="K273" s="134"/>
    </row>
    <row r="274" spans="1:11" ht="66.75" hidden="1" customHeight="1" x14ac:dyDescent="0.2">
      <c r="A274" s="637" t="s">
        <v>90</v>
      </c>
      <c r="B274" s="135"/>
      <c r="C274" s="194" t="s">
        <v>72</v>
      </c>
      <c r="D274" s="135"/>
      <c r="E274" s="135"/>
      <c r="F274" s="135" t="s">
        <v>54</v>
      </c>
      <c r="G274" s="135"/>
      <c r="H274" s="135"/>
      <c r="I274" s="135"/>
      <c r="J274" s="135"/>
      <c r="K274" s="136"/>
    </row>
    <row r="275" spans="1:11" hidden="1" x14ac:dyDescent="0.2">
      <c r="A275" s="637"/>
      <c r="B275" s="135"/>
      <c r="C275" s="194" t="s">
        <v>53</v>
      </c>
      <c r="D275" s="135"/>
      <c r="E275" s="135"/>
      <c r="F275" s="135" t="s">
        <v>54</v>
      </c>
      <c r="G275" s="135"/>
      <c r="H275" s="135"/>
      <c r="I275" s="135"/>
      <c r="J275" s="135"/>
      <c r="K275" s="136"/>
    </row>
    <row r="276" spans="1:11" ht="23.25" hidden="1" thickBot="1" x14ac:dyDescent="0.25">
      <c r="A276" s="638"/>
      <c r="B276" s="137"/>
      <c r="C276" s="183" t="s">
        <v>91</v>
      </c>
      <c r="D276" s="137"/>
      <c r="E276" s="137"/>
      <c r="F276" s="137" t="s">
        <v>54</v>
      </c>
      <c r="G276" s="137"/>
      <c r="H276" s="137"/>
      <c r="I276" s="137"/>
      <c r="J276" s="137"/>
      <c r="K276" s="109"/>
    </row>
    <row r="277" spans="1:11" ht="82.5" hidden="1" customHeight="1" x14ac:dyDescent="0.2">
      <c r="A277" s="639" t="s">
        <v>92</v>
      </c>
      <c r="B277" s="138"/>
      <c r="C277" s="195" t="s">
        <v>93</v>
      </c>
      <c r="D277" s="138"/>
      <c r="E277" s="138"/>
      <c r="F277" s="139" t="s">
        <v>54</v>
      </c>
      <c r="G277" s="138"/>
      <c r="H277" s="138"/>
      <c r="I277" s="138"/>
      <c r="J277" s="138"/>
      <c r="K277" s="140"/>
    </row>
    <row r="278" spans="1:11" ht="69" hidden="1" customHeight="1" x14ac:dyDescent="0.2">
      <c r="A278" s="640"/>
      <c r="B278" s="141"/>
      <c r="C278" s="194" t="s">
        <v>30</v>
      </c>
      <c r="D278" s="141"/>
      <c r="E278" s="141"/>
      <c r="F278" s="135" t="s">
        <v>54</v>
      </c>
      <c r="G278" s="141"/>
      <c r="H278" s="141"/>
      <c r="I278" s="141"/>
      <c r="J278" s="141"/>
      <c r="K278" s="142"/>
    </row>
    <row r="279" spans="1:11" ht="40.5" hidden="1" customHeight="1" x14ac:dyDescent="0.2">
      <c r="A279" s="640"/>
      <c r="B279" s="141"/>
      <c r="C279" s="194" t="s">
        <v>176</v>
      </c>
      <c r="D279" s="141"/>
      <c r="E279" s="141"/>
      <c r="F279" s="135" t="s">
        <v>54</v>
      </c>
      <c r="G279" s="141"/>
      <c r="H279" s="141"/>
      <c r="I279" s="141"/>
      <c r="J279" s="141"/>
      <c r="K279" s="142"/>
    </row>
    <row r="280" spans="1:11" ht="23.25" hidden="1" thickBot="1" x14ac:dyDescent="0.25">
      <c r="A280" s="641"/>
      <c r="B280" s="143"/>
      <c r="C280" s="183" t="s">
        <v>172</v>
      </c>
      <c r="D280" s="143"/>
      <c r="E280" s="143"/>
      <c r="F280" s="137" t="s">
        <v>54</v>
      </c>
      <c r="G280" s="143"/>
      <c r="H280" s="143"/>
      <c r="I280" s="143"/>
      <c r="J280" s="143"/>
      <c r="K280" s="144"/>
    </row>
    <row r="281" spans="1:11" ht="117.75" hidden="1" customHeight="1" x14ac:dyDescent="0.2">
      <c r="A281" s="634" t="s">
        <v>33</v>
      </c>
      <c r="B281" s="135"/>
      <c r="C281" s="194" t="s">
        <v>173</v>
      </c>
      <c r="D281" s="135"/>
      <c r="E281" s="135"/>
      <c r="F281" s="145" t="s">
        <v>31</v>
      </c>
      <c r="G281" s="135"/>
      <c r="H281" s="135"/>
      <c r="I281" s="135"/>
      <c r="J281" s="135"/>
      <c r="K281" s="136"/>
    </row>
    <row r="282" spans="1:11" ht="67.5" hidden="1" customHeight="1" x14ac:dyDescent="0.2">
      <c r="A282" s="635"/>
      <c r="B282" s="135"/>
      <c r="C282" s="194" t="s">
        <v>87</v>
      </c>
      <c r="D282" s="135"/>
      <c r="E282" s="135"/>
      <c r="F282" s="145" t="s">
        <v>31</v>
      </c>
      <c r="G282" s="135"/>
      <c r="H282" s="135"/>
      <c r="I282" s="135"/>
      <c r="J282" s="135"/>
      <c r="K282" s="136"/>
    </row>
    <row r="283" spans="1:11" ht="109.5" hidden="1" customHeight="1" thickBot="1" x14ac:dyDescent="0.25">
      <c r="A283" s="636"/>
      <c r="B283" s="143"/>
      <c r="C283" s="183" t="s">
        <v>69</v>
      </c>
      <c r="D283" s="143"/>
      <c r="E283" s="143"/>
      <c r="F283" s="146" t="s">
        <v>31</v>
      </c>
      <c r="G283" s="143"/>
      <c r="H283" s="143"/>
      <c r="I283" s="143"/>
      <c r="J283" s="143"/>
      <c r="K283" s="144"/>
    </row>
    <row r="284" spans="1:11" ht="34.5" hidden="1" thickBot="1" x14ac:dyDescent="0.25">
      <c r="A284" s="89" t="s">
        <v>32</v>
      </c>
      <c r="B284" s="147"/>
      <c r="C284" s="196" t="s">
        <v>181</v>
      </c>
      <c r="D284" s="147"/>
      <c r="E284" s="147"/>
      <c r="F284" s="124" t="s">
        <v>31</v>
      </c>
      <c r="G284" s="147"/>
      <c r="H284" s="147"/>
      <c r="I284" s="147"/>
      <c r="J284" s="147"/>
      <c r="K284" s="148"/>
    </row>
  </sheetData>
  <mergeCells count="160">
    <mergeCell ref="B253:B258"/>
    <mergeCell ref="D257:J257"/>
    <mergeCell ref="D258:J258"/>
    <mergeCell ref="A228:A258"/>
    <mergeCell ref="H265:K265"/>
    <mergeCell ref="A215:A218"/>
    <mergeCell ref="A221:A222"/>
    <mergeCell ref="B215:B218"/>
    <mergeCell ref="H219:K219"/>
    <mergeCell ref="K228:K261"/>
    <mergeCell ref="D234:J234"/>
    <mergeCell ref="D235:J235"/>
    <mergeCell ref="D217:J217"/>
    <mergeCell ref="D218:J218"/>
    <mergeCell ref="H220:K220"/>
    <mergeCell ref="B260:B263"/>
    <mergeCell ref="A260:A263"/>
    <mergeCell ref="D221:K222"/>
    <mergeCell ref="B246:B251"/>
    <mergeCell ref="B237:B244"/>
    <mergeCell ref="B228:B235"/>
    <mergeCell ref="A219:A220"/>
    <mergeCell ref="A281:A283"/>
    <mergeCell ref="A266:A267"/>
    <mergeCell ref="D266:K267"/>
    <mergeCell ref="A264:A265"/>
    <mergeCell ref="H264:K264"/>
    <mergeCell ref="B175:B178"/>
    <mergeCell ref="C177:C178"/>
    <mergeCell ref="D177:J177"/>
    <mergeCell ref="D178:J178"/>
    <mergeCell ref="B203:B208"/>
    <mergeCell ref="D207:J207"/>
    <mergeCell ref="D208:J208"/>
    <mergeCell ref="B210:B213"/>
    <mergeCell ref="D212:J212"/>
    <mergeCell ref="D213:J213"/>
    <mergeCell ref="A274:A276"/>
    <mergeCell ref="A277:A280"/>
    <mergeCell ref="D186:K187"/>
    <mergeCell ref="D263:J263"/>
    <mergeCell ref="D262:J262"/>
    <mergeCell ref="D250:J250"/>
    <mergeCell ref="D251:J251"/>
    <mergeCell ref="D243:J243"/>
    <mergeCell ref="D244:J244"/>
    <mergeCell ref="A180:A183"/>
    <mergeCell ref="K125:K181"/>
    <mergeCell ref="B198:B201"/>
    <mergeCell ref="H184:K184"/>
    <mergeCell ref="H185:K185"/>
    <mergeCell ref="B152:B165"/>
    <mergeCell ref="A186:A187"/>
    <mergeCell ref="B125:B132"/>
    <mergeCell ref="B193:B196"/>
    <mergeCell ref="C182:C183"/>
    <mergeCell ref="C164:C165"/>
    <mergeCell ref="C149:C150"/>
    <mergeCell ref="B180:B183"/>
    <mergeCell ref="K193:K216"/>
    <mergeCell ref="A193:A213"/>
    <mergeCell ref="C138:C139"/>
    <mergeCell ref="A125:A178"/>
    <mergeCell ref="A80:A83"/>
    <mergeCell ref="A112:A115"/>
    <mergeCell ref="A93:A110"/>
    <mergeCell ref="C114:C115"/>
    <mergeCell ref="C104:C105"/>
    <mergeCell ref="C99:C100"/>
    <mergeCell ref="A44:A45"/>
    <mergeCell ref="A84:A85"/>
    <mergeCell ref="A86:A87"/>
    <mergeCell ref="B80:B83"/>
    <mergeCell ref="A51:A78"/>
    <mergeCell ref="B51:B59"/>
    <mergeCell ref="B68:B73"/>
    <mergeCell ref="B75:B78"/>
    <mergeCell ref="B1:K1"/>
    <mergeCell ref="K2:K11"/>
    <mergeCell ref="D5:H5"/>
    <mergeCell ref="D10:H10"/>
    <mergeCell ref="B3:B6"/>
    <mergeCell ref="B8:B11"/>
    <mergeCell ref="K15:K41"/>
    <mergeCell ref="B15:B20"/>
    <mergeCell ref="B22:B25"/>
    <mergeCell ref="B32:B41"/>
    <mergeCell ref="D41:J41"/>
    <mergeCell ref="A12:K12"/>
    <mergeCell ref="A3:A11"/>
    <mergeCell ref="A15:A41"/>
    <mergeCell ref="H42:K42"/>
    <mergeCell ref="D6:J6"/>
    <mergeCell ref="D11:J11"/>
    <mergeCell ref="D19:J19"/>
    <mergeCell ref="D20:J20"/>
    <mergeCell ref="D44:K45"/>
    <mergeCell ref="C51:H51"/>
    <mergeCell ref="D66:H66"/>
    <mergeCell ref="D115:J115"/>
    <mergeCell ref="D109:J109"/>
    <mergeCell ref="D110:J110"/>
    <mergeCell ref="D104:J104"/>
    <mergeCell ref="D105:J105"/>
    <mergeCell ref="K51:K81"/>
    <mergeCell ref="D83:J83"/>
    <mergeCell ref="D72:J72"/>
    <mergeCell ref="D73:J73"/>
    <mergeCell ref="D77:J77"/>
    <mergeCell ref="D78:J78"/>
    <mergeCell ref="D24:J24"/>
    <mergeCell ref="D25:J25"/>
    <mergeCell ref="D29:J29"/>
    <mergeCell ref="D30:J30"/>
    <mergeCell ref="D40:J40"/>
    <mergeCell ref="A42:A43"/>
    <mergeCell ref="A184:A185"/>
    <mergeCell ref="H116:K116"/>
    <mergeCell ref="A116:A117"/>
    <mergeCell ref="B141:B150"/>
    <mergeCell ref="H84:K84"/>
    <mergeCell ref="H85:K85"/>
    <mergeCell ref="B27:B30"/>
    <mergeCell ref="D86:K87"/>
    <mergeCell ref="B112:B115"/>
    <mergeCell ref="C109:C110"/>
    <mergeCell ref="H43:K43"/>
    <mergeCell ref="B61:B66"/>
    <mergeCell ref="B167:B173"/>
    <mergeCell ref="A118:A119"/>
    <mergeCell ref="B102:B105"/>
    <mergeCell ref="B93:B100"/>
    <mergeCell ref="D118:K119"/>
    <mergeCell ref="B134:B139"/>
    <mergeCell ref="K93:K113"/>
    <mergeCell ref="B107:B110"/>
    <mergeCell ref="D164:J164"/>
    <mergeCell ref="D100:J100"/>
    <mergeCell ref="D58:J58"/>
    <mergeCell ref="D59:J59"/>
    <mergeCell ref="D65:J65"/>
    <mergeCell ref="D82:J82"/>
    <mergeCell ref="D200:J200"/>
    <mergeCell ref="D201:J201"/>
    <mergeCell ref="D195:J195"/>
    <mergeCell ref="D196:J196"/>
    <mergeCell ref="D182:J182"/>
    <mergeCell ref="D183:J183"/>
    <mergeCell ref="D172:J172"/>
    <mergeCell ref="D173:J173"/>
    <mergeCell ref="D165:J165"/>
    <mergeCell ref="D149:J149"/>
    <mergeCell ref="D150:J150"/>
    <mergeCell ref="D138:J138"/>
    <mergeCell ref="D139:J139"/>
    <mergeCell ref="D131:J131"/>
    <mergeCell ref="D132:J132"/>
    <mergeCell ref="D114:J114"/>
    <mergeCell ref="D99:J99"/>
    <mergeCell ref="H117:K117"/>
  </mergeCells>
  <phoneticPr fontId="0" type="noConversion"/>
  <pageMargins left="0.23622047244094491" right="0.23622047244094491" top="0.86614173228346458" bottom="0.74803149606299213" header="0.51181102362204722" footer="0.31496062992125984"/>
  <pageSetup scale="80" orientation="landscape" r:id="rId1"/>
  <headerFooter alignWithMargins="0">
    <oddHeader>&amp;L&amp;D&amp;C&amp;14UPPR Logical Framework&amp;R&amp;P</oddHeader>
    <oddFooter>&amp;LUpdated &amp;D</oddFooter>
  </headerFooter>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opLeftCell="A15" zoomScaleNormal="100" workbookViewId="0">
      <selection activeCell="B21" sqref="B21"/>
    </sheetView>
  </sheetViews>
  <sheetFormatPr defaultRowHeight="12.75" x14ac:dyDescent="0.2"/>
  <cols>
    <col min="1" max="2" width="90.42578125" style="492" customWidth="1"/>
    <col min="3" max="16384" width="9.140625" style="492"/>
  </cols>
  <sheetData>
    <row r="1" spans="1:2" ht="16.5" thickBot="1" x14ac:dyDescent="0.25">
      <c r="A1" s="495" t="s">
        <v>187</v>
      </c>
      <c r="B1" s="494" t="s">
        <v>444</v>
      </c>
    </row>
    <row r="2" spans="1:2" ht="26.25" thickBot="1" x14ac:dyDescent="0.25">
      <c r="A2" s="496" t="s">
        <v>73</v>
      </c>
      <c r="B2" s="497" t="s">
        <v>447</v>
      </c>
    </row>
    <row r="3" spans="1:2" ht="26.25" thickBot="1" x14ac:dyDescent="0.25">
      <c r="A3" s="496" t="s">
        <v>445</v>
      </c>
      <c r="B3" s="497" t="s">
        <v>446</v>
      </c>
    </row>
    <row r="4" spans="1:2" ht="77.25" thickBot="1" x14ac:dyDescent="0.25">
      <c r="A4" s="496" t="s">
        <v>414</v>
      </c>
      <c r="B4" s="497" t="s">
        <v>415</v>
      </c>
    </row>
    <row r="5" spans="1:2" ht="51.75" customHeight="1" thickBot="1" x14ac:dyDescent="0.25">
      <c r="A5" s="496" t="s">
        <v>416</v>
      </c>
      <c r="B5" s="497" t="s">
        <v>417</v>
      </c>
    </row>
    <row r="6" spans="1:2" ht="90" thickBot="1" x14ac:dyDescent="0.25">
      <c r="A6" s="496" t="s">
        <v>437</v>
      </c>
      <c r="B6" s="497" t="s">
        <v>439</v>
      </c>
    </row>
    <row r="7" spans="1:2" ht="51.75" thickBot="1" x14ac:dyDescent="0.25">
      <c r="A7" s="496" t="s">
        <v>449</v>
      </c>
      <c r="B7" s="497" t="s">
        <v>451</v>
      </c>
    </row>
    <row r="8" spans="1:2" ht="39" thickBot="1" x14ac:dyDescent="0.25">
      <c r="A8" s="497" t="s">
        <v>418</v>
      </c>
      <c r="B8" s="497" t="s">
        <v>419</v>
      </c>
    </row>
    <row r="9" spans="1:2" ht="51.75" thickBot="1" x14ac:dyDescent="0.25">
      <c r="A9" s="496" t="s">
        <v>442</v>
      </c>
      <c r="B9" s="497" t="s">
        <v>420</v>
      </c>
    </row>
    <row r="10" spans="1:2" ht="26.25" thickBot="1" x14ac:dyDescent="0.25">
      <c r="A10" s="496" t="s">
        <v>421</v>
      </c>
      <c r="B10" s="497" t="s">
        <v>422</v>
      </c>
    </row>
    <row r="11" spans="1:2" ht="26.25" thickBot="1" x14ac:dyDescent="0.25">
      <c r="A11" s="496" t="s">
        <v>423</v>
      </c>
      <c r="B11" s="497" t="s">
        <v>424</v>
      </c>
    </row>
    <row r="12" spans="1:2" ht="26.25" thickBot="1" x14ac:dyDescent="0.25">
      <c r="A12" s="496" t="s">
        <v>425</v>
      </c>
      <c r="B12" s="497" t="s">
        <v>426</v>
      </c>
    </row>
    <row r="13" spans="1:2" ht="51.75" thickBot="1" x14ac:dyDescent="0.25">
      <c r="A13" s="496" t="s">
        <v>441</v>
      </c>
      <c r="B13" s="497" t="s">
        <v>427</v>
      </c>
    </row>
    <row r="14" spans="1:2" ht="39" thickBot="1" x14ac:dyDescent="0.25">
      <c r="A14" s="496" t="s">
        <v>440</v>
      </c>
      <c r="B14" s="497" t="s">
        <v>428</v>
      </c>
    </row>
    <row r="15" spans="1:2" ht="39" thickBot="1" x14ac:dyDescent="0.25">
      <c r="A15" s="496" t="s">
        <v>429</v>
      </c>
      <c r="B15" s="497" t="s">
        <v>430</v>
      </c>
    </row>
    <row r="16" spans="1:2" ht="51.75" thickBot="1" x14ac:dyDescent="0.25">
      <c r="A16" s="496" t="s">
        <v>443</v>
      </c>
      <c r="B16" s="497" t="s">
        <v>438</v>
      </c>
    </row>
    <row r="17" spans="1:2" ht="77.25" thickBot="1" x14ac:dyDescent="0.25">
      <c r="A17" s="496" t="s">
        <v>431</v>
      </c>
      <c r="B17" s="497" t="s">
        <v>461</v>
      </c>
    </row>
    <row r="18" spans="1:2" ht="26.25" thickBot="1" x14ac:dyDescent="0.25">
      <c r="A18" s="496" t="s">
        <v>432</v>
      </c>
      <c r="B18" s="497" t="s">
        <v>426</v>
      </c>
    </row>
    <row r="19" spans="1:2" ht="39" thickBot="1" x14ac:dyDescent="0.25">
      <c r="A19" s="496" t="s">
        <v>465</v>
      </c>
      <c r="B19" s="497" t="s">
        <v>467</v>
      </c>
    </row>
    <row r="20" spans="1:2" ht="39" thickBot="1" x14ac:dyDescent="0.25">
      <c r="A20" s="496" t="s">
        <v>433</v>
      </c>
      <c r="B20" s="497" t="s">
        <v>476</v>
      </c>
    </row>
    <row r="21" spans="1:2" ht="39" thickBot="1" x14ac:dyDescent="0.25">
      <c r="A21" s="496" t="s">
        <v>434</v>
      </c>
      <c r="B21" s="497" t="s">
        <v>452</v>
      </c>
    </row>
    <row r="22" spans="1:2" ht="13.5" thickBot="1" x14ac:dyDescent="0.25">
      <c r="A22" s="496" t="s">
        <v>435</v>
      </c>
      <c r="B22" s="497" t="s">
        <v>436</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6"/>
  <sheetViews>
    <sheetView topLeftCell="A66" zoomScaleNormal="100" zoomScalePageLayoutView="75" workbookViewId="0">
      <selection activeCell="B84" sqref="B84"/>
    </sheetView>
  </sheetViews>
  <sheetFormatPr defaultColWidth="8.85546875" defaultRowHeight="12.75" x14ac:dyDescent="0.2"/>
  <cols>
    <col min="1" max="1" width="16" customWidth="1"/>
    <col min="2" max="2" width="20.7109375" customWidth="1"/>
    <col min="3" max="3" width="21.28515625" customWidth="1"/>
    <col min="4" max="4" width="51.28515625" customWidth="1"/>
    <col min="5" max="5" width="13.28515625" customWidth="1"/>
    <col min="6" max="6" width="31.42578125" customWidth="1"/>
    <col min="7" max="8" width="20.7109375" customWidth="1"/>
  </cols>
  <sheetData>
    <row r="1" spans="1:6" ht="13.5" thickBot="1" x14ac:dyDescent="0.25">
      <c r="A1" s="697" t="s">
        <v>168</v>
      </c>
      <c r="B1" s="698"/>
      <c r="C1" s="698"/>
      <c r="D1" s="698"/>
      <c r="E1" s="698"/>
      <c r="F1" s="699"/>
    </row>
    <row r="2" spans="1:6" ht="29.25" customHeight="1" thickBot="1" x14ac:dyDescent="0.25">
      <c r="A2" s="25" t="s">
        <v>137</v>
      </c>
      <c r="B2" s="649" t="s">
        <v>97</v>
      </c>
      <c r="C2" s="650"/>
      <c r="D2" s="650"/>
      <c r="E2" s="650"/>
      <c r="F2" s="651"/>
    </row>
    <row r="3" spans="1:6" ht="12.75" customHeight="1" x14ac:dyDescent="0.2">
      <c r="A3" s="668" t="s">
        <v>157</v>
      </c>
      <c r="B3" s="652" t="s">
        <v>8</v>
      </c>
      <c r="C3" s="709"/>
      <c r="D3" s="709"/>
      <c r="E3" s="709"/>
      <c r="F3" s="710"/>
    </row>
    <row r="4" spans="1:6" x14ac:dyDescent="0.2">
      <c r="A4" s="647"/>
      <c r="B4" s="711"/>
      <c r="C4" s="712"/>
      <c r="D4" s="712"/>
      <c r="E4" s="712"/>
      <c r="F4" s="713"/>
    </row>
    <row r="5" spans="1:6" x14ac:dyDescent="0.2">
      <c r="A5" s="647"/>
      <c r="B5" s="711"/>
      <c r="C5" s="712"/>
      <c r="D5" s="712"/>
      <c r="E5" s="712"/>
      <c r="F5" s="713"/>
    </row>
    <row r="6" spans="1:6" ht="12" customHeight="1" thickBot="1" x14ac:dyDescent="0.25">
      <c r="A6" s="669"/>
      <c r="B6" s="714"/>
      <c r="C6" s="715"/>
      <c r="D6" s="715"/>
      <c r="E6" s="715"/>
      <c r="F6" s="716"/>
    </row>
    <row r="7" spans="1:6" ht="28.5" customHeight="1" thickBot="1" x14ac:dyDescent="0.25">
      <c r="A7" s="25" t="s">
        <v>138</v>
      </c>
      <c r="B7" s="649" t="s">
        <v>97</v>
      </c>
      <c r="C7" s="650"/>
      <c r="D7" s="650"/>
      <c r="E7" s="650"/>
      <c r="F7" s="651"/>
    </row>
    <row r="8" spans="1:6" x14ac:dyDescent="0.2">
      <c r="A8" s="668" t="s">
        <v>9</v>
      </c>
      <c r="B8" s="670" t="s">
        <v>210</v>
      </c>
      <c r="C8" s="700"/>
      <c r="D8" s="700"/>
      <c r="E8" s="700"/>
      <c r="F8" s="701"/>
    </row>
    <row r="9" spans="1:6" x14ac:dyDescent="0.2">
      <c r="A9" s="647"/>
      <c r="B9" s="687"/>
      <c r="C9" s="702"/>
      <c r="D9" s="702"/>
      <c r="E9" s="702"/>
      <c r="F9" s="703"/>
    </row>
    <row r="10" spans="1:6" x14ac:dyDescent="0.2">
      <c r="A10" s="647"/>
      <c r="B10" s="687"/>
      <c r="C10" s="702"/>
      <c r="D10" s="702"/>
      <c r="E10" s="702"/>
      <c r="F10" s="703"/>
    </row>
    <row r="11" spans="1:6" ht="409.5" customHeight="1" x14ac:dyDescent="0.2">
      <c r="A11" s="647"/>
      <c r="B11" s="687"/>
      <c r="C11" s="702"/>
      <c r="D11" s="702"/>
      <c r="E11" s="702"/>
      <c r="F11" s="703"/>
    </row>
    <row r="12" spans="1:6" ht="409.5" customHeight="1" x14ac:dyDescent="0.2">
      <c r="A12" s="647"/>
      <c r="B12" s="718"/>
      <c r="C12" s="719"/>
      <c r="D12" s="719"/>
      <c r="E12" s="719"/>
      <c r="F12" s="720"/>
    </row>
    <row r="13" spans="1:6" ht="191.25" customHeight="1" thickBot="1" x14ac:dyDescent="0.25">
      <c r="A13" s="669"/>
      <c r="B13" s="721"/>
      <c r="C13" s="722"/>
      <c r="D13" s="722"/>
      <c r="E13" s="722"/>
      <c r="F13" s="723"/>
    </row>
    <row r="14" spans="1:6" x14ac:dyDescent="0.2">
      <c r="A14" s="2"/>
      <c r="B14" s="2"/>
      <c r="C14" s="2"/>
      <c r="D14" s="2"/>
      <c r="E14" s="2"/>
      <c r="F14" s="2"/>
    </row>
    <row r="15" spans="1:6" ht="10.5" customHeight="1" thickBot="1" x14ac:dyDescent="0.25">
      <c r="A15" s="2"/>
      <c r="B15" s="2"/>
      <c r="C15" s="2"/>
      <c r="D15" s="2"/>
      <c r="E15" s="2"/>
      <c r="F15" s="2"/>
    </row>
    <row r="16" spans="1:6" ht="24.75" thickBot="1" x14ac:dyDescent="0.25">
      <c r="A16" s="1" t="s">
        <v>135</v>
      </c>
      <c r="B16" s="649" t="s">
        <v>97</v>
      </c>
      <c r="C16" s="650"/>
      <c r="D16" s="650"/>
      <c r="E16" s="650"/>
      <c r="F16" s="651"/>
    </row>
    <row r="17" spans="1:6" ht="29.25" customHeight="1" x14ac:dyDescent="0.2">
      <c r="A17" s="668" t="s">
        <v>86</v>
      </c>
      <c r="B17" s="17" t="s">
        <v>183</v>
      </c>
      <c r="C17" s="19" t="s">
        <v>187</v>
      </c>
      <c r="D17" s="19" t="s">
        <v>130</v>
      </c>
      <c r="E17" s="19" t="s">
        <v>125</v>
      </c>
      <c r="F17" s="20" t="s">
        <v>131</v>
      </c>
    </row>
    <row r="18" spans="1:6" ht="13.5" customHeight="1" x14ac:dyDescent="0.2">
      <c r="A18" s="679"/>
      <c r="B18" s="15" t="s">
        <v>184</v>
      </c>
      <c r="C18" s="16" t="s">
        <v>188</v>
      </c>
      <c r="D18" s="16" t="s">
        <v>79</v>
      </c>
      <c r="E18" s="16" t="s">
        <v>126</v>
      </c>
      <c r="F18" s="18">
        <v>0.16700000000000001</v>
      </c>
    </row>
    <row r="19" spans="1:6" ht="13.5" customHeight="1" x14ac:dyDescent="0.2">
      <c r="A19" s="679"/>
      <c r="B19" s="15" t="s">
        <v>184</v>
      </c>
      <c r="C19" s="16" t="s">
        <v>189</v>
      </c>
      <c r="D19" s="16" t="s">
        <v>132</v>
      </c>
      <c r="E19" s="16" t="s">
        <v>126</v>
      </c>
      <c r="F19" s="18">
        <v>0.16700000000000001</v>
      </c>
    </row>
    <row r="20" spans="1:6" ht="13.5" customHeight="1" x14ac:dyDescent="0.2">
      <c r="A20" s="679"/>
      <c r="B20" s="15" t="s">
        <v>185</v>
      </c>
      <c r="C20" s="16" t="s">
        <v>190</v>
      </c>
      <c r="D20" s="16" t="s">
        <v>75</v>
      </c>
      <c r="E20" s="16" t="s">
        <v>127</v>
      </c>
      <c r="F20" s="18">
        <v>0.16700000000000001</v>
      </c>
    </row>
    <row r="21" spans="1:6" ht="27" customHeight="1" x14ac:dyDescent="0.2">
      <c r="A21" s="679"/>
      <c r="B21" s="15" t="s">
        <v>185</v>
      </c>
      <c r="C21" s="16" t="s">
        <v>191</v>
      </c>
      <c r="D21" s="16" t="s">
        <v>76</v>
      </c>
      <c r="E21" s="16" t="s">
        <v>128</v>
      </c>
      <c r="F21" s="18">
        <v>0.16700000000000001</v>
      </c>
    </row>
    <row r="22" spans="1:6" ht="13.5" customHeight="1" x14ac:dyDescent="0.2">
      <c r="A22" s="679"/>
      <c r="B22" s="15" t="s">
        <v>186</v>
      </c>
      <c r="C22" s="16" t="s">
        <v>119</v>
      </c>
      <c r="D22" s="16" t="s">
        <v>77</v>
      </c>
      <c r="E22" s="16" t="s">
        <v>129</v>
      </c>
      <c r="F22" s="18">
        <v>5.6000000000000001E-2</v>
      </c>
    </row>
    <row r="23" spans="1:6" ht="40.5" customHeight="1" x14ac:dyDescent="0.2">
      <c r="A23" s="679"/>
      <c r="B23" s="15" t="s">
        <v>186</v>
      </c>
      <c r="C23" s="16" t="s">
        <v>120</v>
      </c>
      <c r="D23" s="16" t="s">
        <v>78</v>
      </c>
      <c r="E23" s="16" t="s">
        <v>129</v>
      </c>
      <c r="F23" s="18">
        <v>5.6000000000000001E-2</v>
      </c>
    </row>
    <row r="24" spans="1:6" ht="40.5" customHeight="1" x14ac:dyDescent="0.2">
      <c r="A24" s="679"/>
      <c r="B24" s="15" t="s">
        <v>186</v>
      </c>
      <c r="C24" s="16" t="s">
        <v>121</v>
      </c>
      <c r="D24" s="16" t="s">
        <v>80</v>
      </c>
      <c r="E24" s="16" t="s">
        <v>129</v>
      </c>
      <c r="F24" s="18">
        <v>5.6000000000000001E-2</v>
      </c>
    </row>
    <row r="25" spans="1:6" ht="13.5" customHeight="1" x14ac:dyDescent="0.2">
      <c r="A25" s="679"/>
      <c r="B25" s="15" t="s">
        <v>186</v>
      </c>
      <c r="C25" s="16" t="s">
        <v>122</v>
      </c>
      <c r="D25" s="16" t="s">
        <v>81</v>
      </c>
      <c r="E25" s="16" t="s">
        <v>129</v>
      </c>
      <c r="F25" s="18">
        <v>5.6000000000000001E-2</v>
      </c>
    </row>
    <row r="26" spans="1:6" ht="13.5" customHeight="1" x14ac:dyDescent="0.2">
      <c r="A26" s="679"/>
      <c r="B26" s="15" t="s">
        <v>186</v>
      </c>
      <c r="C26" s="16" t="s">
        <v>123</v>
      </c>
      <c r="D26" s="16" t="s">
        <v>152</v>
      </c>
      <c r="E26" s="16" t="s">
        <v>129</v>
      </c>
      <c r="F26" s="18">
        <v>5.6000000000000001E-2</v>
      </c>
    </row>
    <row r="27" spans="1:6" ht="40.5" customHeight="1" x14ac:dyDescent="0.2">
      <c r="A27" s="679"/>
      <c r="B27" s="15" t="s">
        <v>186</v>
      </c>
      <c r="C27" s="16" t="s">
        <v>124</v>
      </c>
      <c r="D27" s="16" t="s">
        <v>153</v>
      </c>
      <c r="E27" s="16" t="s">
        <v>129</v>
      </c>
      <c r="F27" s="18">
        <v>5.6000000000000001E-2</v>
      </c>
    </row>
    <row r="28" spans="1:6" ht="13.5" customHeight="1" x14ac:dyDescent="0.2">
      <c r="A28" s="679"/>
      <c r="B28" s="666"/>
      <c r="C28" s="667"/>
      <c r="D28" s="667"/>
      <c r="E28" s="667"/>
      <c r="F28" s="717"/>
    </row>
    <row r="29" spans="1:6" ht="57" customHeight="1" thickBot="1" x14ac:dyDescent="0.25">
      <c r="A29" s="679"/>
      <c r="B29" s="687" t="s">
        <v>6</v>
      </c>
      <c r="C29" s="704"/>
      <c r="D29" s="704"/>
      <c r="E29" s="704"/>
      <c r="F29" s="705"/>
    </row>
    <row r="30" spans="1:6" ht="24.75" thickBot="1" x14ac:dyDescent="0.25">
      <c r="A30" s="1" t="s">
        <v>136</v>
      </c>
      <c r="B30" s="649" t="s">
        <v>97</v>
      </c>
      <c r="C30" s="650"/>
      <c r="D30" s="650"/>
      <c r="E30" s="650"/>
      <c r="F30" s="651"/>
    </row>
    <row r="31" spans="1:6" s="31" customFormat="1" ht="12.75" customHeight="1" x14ac:dyDescent="0.2">
      <c r="A31" s="668" t="s">
        <v>71</v>
      </c>
      <c r="B31" s="39" t="s">
        <v>19</v>
      </c>
      <c r="D31" s="30"/>
      <c r="E31" s="30"/>
      <c r="F31" s="6"/>
    </row>
    <row r="32" spans="1:6" s="31" customFormat="1" ht="12.75" customHeight="1" x14ac:dyDescent="0.2">
      <c r="A32" s="679"/>
      <c r="B32" s="40" t="s">
        <v>18</v>
      </c>
      <c r="C32" s="38"/>
      <c r="D32" s="9"/>
      <c r="E32" s="9"/>
      <c r="F32" s="7"/>
    </row>
    <row r="33" spans="1:6" s="31" customFormat="1" ht="12.75" customHeight="1" x14ac:dyDescent="0.2">
      <c r="A33" s="679"/>
      <c r="B33" s="15"/>
      <c r="C33" s="9"/>
      <c r="D33" s="9"/>
      <c r="E33" s="9"/>
      <c r="F33" s="7"/>
    </row>
    <row r="34" spans="1:6" s="31" customFormat="1" ht="12.75" customHeight="1" x14ac:dyDescent="0.2">
      <c r="A34" s="647"/>
      <c r="B34" s="15"/>
      <c r="C34" s="35" t="s">
        <v>11</v>
      </c>
      <c r="D34" s="35" t="s">
        <v>12</v>
      </c>
      <c r="E34" s="35" t="s">
        <v>13</v>
      </c>
      <c r="F34" s="7"/>
    </row>
    <row r="35" spans="1:6" s="31" customFormat="1" ht="12.75" customHeight="1" x14ac:dyDescent="0.2">
      <c r="A35" s="647"/>
      <c r="B35" s="37" t="s">
        <v>14</v>
      </c>
      <c r="C35" s="34" t="s">
        <v>40</v>
      </c>
      <c r="D35" s="36" t="s">
        <v>41</v>
      </c>
      <c r="E35" s="36" t="s">
        <v>43</v>
      </c>
      <c r="F35" s="7"/>
    </row>
    <row r="36" spans="1:6" s="31" customFormat="1" ht="12.75" customHeight="1" x14ac:dyDescent="0.2">
      <c r="A36" s="647"/>
      <c r="B36" s="37" t="s">
        <v>37</v>
      </c>
      <c r="C36" s="34" t="s">
        <v>41</v>
      </c>
      <c r="D36" s="36" t="s">
        <v>42</v>
      </c>
      <c r="E36" s="36" t="s">
        <v>44</v>
      </c>
      <c r="F36" s="7"/>
    </row>
    <row r="37" spans="1:6" s="31" customFormat="1" x14ac:dyDescent="0.2">
      <c r="A37" s="647"/>
      <c r="B37" s="32" t="s">
        <v>38</v>
      </c>
      <c r="C37" s="34" t="s">
        <v>10</v>
      </c>
      <c r="D37" s="36" t="s">
        <v>41</v>
      </c>
      <c r="E37" s="36" t="s">
        <v>43</v>
      </c>
      <c r="F37" s="7"/>
    </row>
    <row r="38" spans="1:6" s="31" customFormat="1" ht="77.25" thickBot="1" x14ac:dyDescent="0.25">
      <c r="A38" s="647"/>
      <c r="B38" s="32" t="s">
        <v>39</v>
      </c>
      <c r="C38" s="33" t="s">
        <v>45</v>
      </c>
      <c r="D38" s="33" t="s">
        <v>16</v>
      </c>
      <c r="E38" s="33" t="s">
        <v>17</v>
      </c>
      <c r="F38" s="7"/>
    </row>
    <row r="39" spans="1:6" s="31" customFormat="1" ht="24.75" thickBot="1" x14ac:dyDescent="0.25">
      <c r="A39" s="1" t="s">
        <v>139</v>
      </c>
      <c r="B39" s="649" t="s">
        <v>97</v>
      </c>
      <c r="C39" s="650"/>
      <c r="D39" s="650"/>
      <c r="E39" s="650"/>
      <c r="F39" s="651"/>
    </row>
    <row r="40" spans="1:6" s="31" customFormat="1" x14ac:dyDescent="0.2">
      <c r="A40" s="708" t="s">
        <v>24</v>
      </c>
      <c r="B40" s="706"/>
      <c r="C40" s="671"/>
      <c r="D40" s="671"/>
      <c r="E40" s="671"/>
      <c r="F40" s="672"/>
    </row>
    <row r="41" spans="1:6" s="31" customFormat="1" x14ac:dyDescent="0.2">
      <c r="A41" s="647"/>
      <c r="B41" s="673"/>
      <c r="C41" s="707"/>
      <c r="D41" s="707"/>
      <c r="E41" s="707"/>
      <c r="F41" s="675"/>
    </row>
    <row r="42" spans="1:6" s="31" customFormat="1" x14ac:dyDescent="0.2">
      <c r="A42" s="647"/>
      <c r="B42" s="673"/>
      <c r="C42" s="707"/>
      <c r="D42" s="707"/>
      <c r="E42" s="707"/>
      <c r="F42" s="675"/>
    </row>
    <row r="43" spans="1:6" s="31" customFormat="1" ht="46.5" customHeight="1" thickBot="1" x14ac:dyDescent="0.25">
      <c r="A43" s="669"/>
      <c r="B43" s="676"/>
      <c r="C43" s="677"/>
      <c r="D43" s="677"/>
      <c r="E43" s="677"/>
      <c r="F43" s="678"/>
    </row>
    <row r="44" spans="1:6" ht="24.75" thickBot="1" x14ac:dyDescent="0.25">
      <c r="A44" s="1" t="s">
        <v>140</v>
      </c>
      <c r="B44" s="649" t="s">
        <v>97</v>
      </c>
      <c r="C44" s="650"/>
      <c r="D44" s="650"/>
      <c r="E44" s="650"/>
      <c r="F44" s="651"/>
    </row>
    <row r="45" spans="1:6" x14ac:dyDescent="0.2">
      <c r="A45" s="668" t="s">
        <v>23</v>
      </c>
      <c r="B45" s="670"/>
      <c r="C45" s="700"/>
      <c r="D45" s="700"/>
      <c r="E45" s="700"/>
      <c r="F45" s="701"/>
    </row>
    <row r="46" spans="1:6" x14ac:dyDescent="0.2">
      <c r="A46" s="647"/>
      <c r="B46" s="687"/>
      <c r="C46" s="702"/>
      <c r="D46" s="702"/>
      <c r="E46" s="702"/>
      <c r="F46" s="703"/>
    </row>
    <row r="47" spans="1:6" x14ac:dyDescent="0.2">
      <c r="A47" s="647"/>
      <c r="B47" s="687"/>
      <c r="C47" s="702"/>
      <c r="D47" s="702"/>
      <c r="E47" s="702"/>
      <c r="F47" s="703"/>
    </row>
    <row r="48" spans="1:6" ht="22.5" customHeight="1" thickBot="1" x14ac:dyDescent="0.25">
      <c r="A48" s="669"/>
      <c r="B48" s="694"/>
      <c r="C48" s="695"/>
      <c r="D48" s="695"/>
      <c r="E48" s="695"/>
      <c r="F48" s="696"/>
    </row>
    <row r="49" spans="1:6" ht="24.75" thickBot="1" x14ac:dyDescent="0.25">
      <c r="A49" s="1" t="s">
        <v>140</v>
      </c>
      <c r="B49" s="649" t="s">
        <v>97</v>
      </c>
      <c r="C49" s="650"/>
      <c r="D49" s="650"/>
      <c r="E49" s="650"/>
      <c r="F49" s="651"/>
    </row>
    <row r="50" spans="1:6" x14ac:dyDescent="0.2">
      <c r="A50" s="668" t="s">
        <v>22</v>
      </c>
      <c r="B50" s="670" t="s">
        <v>215</v>
      </c>
      <c r="C50" s="671"/>
      <c r="D50" s="671"/>
      <c r="E50" s="671"/>
      <c r="F50" s="672"/>
    </row>
    <row r="51" spans="1:6" x14ac:dyDescent="0.2">
      <c r="A51" s="647"/>
      <c r="B51" s="673"/>
      <c r="C51" s="674"/>
      <c r="D51" s="674"/>
      <c r="E51" s="674"/>
      <c r="F51" s="675"/>
    </row>
    <row r="52" spans="1:6" x14ac:dyDescent="0.2">
      <c r="A52" s="647"/>
      <c r="B52" s="673"/>
      <c r="C52" s="674"/>
      <c r="D52" s="674"/>
      <c r="E52" s="674"/>
      <c r="F52" s="675"/>
    </row>
    <row r="53" spans="1:6" ht="132.75" customHeight="1" thickBot="1" x14ac:dyDescent="0.25">
      <c r="A53" s="669"/>
      <c r="B53" s="676"/>
      <c r="C53" s="677"/>
      <c r="D53" s="677"/>
      <c r="E53" s="677"/>
      <c r="F53" s="678"/>
    </row>
    <row r="54" spans="1:6" x14ac:dyDescent="0.2">
      <c r="A54" s="2"/>
      <c r="B54" s="2"/>
      <c r="C54" s="2"/>
      <c r="D54" s="2"/>
      <c r="E54" s="2"/>
      <c r="F54" s="2"/>
    </row>
    <row r="55" spans="1:6" x14ac:dyDescent="0.2">
      <c r="A55" s="2"/>
      <c r="B55" s="2"/>
      <c r="C55" s="2"/>
      <c r="D55" s="2"/>
      <c r="E55" s="2"/>
      <c r="F55" s="2"/>
    </row>
    <row r="56" spans="1:6" x14ac:dyDescent="0.2">
      <c r="A56" s="2"/>
      <c r="B56" s="2"/>
      <c r="C56" s="2"/>
      <c r="D56" s="2"/>
      <c r="E56" s="2"/>
      <c r="F56" s="2"/>
    </row>
    <row r="57" spans="1:6" ht="13.5" thickBot="1" x14ac:dyDescent="0.25">
      <c r="A57" s="3"/>
      <c r="B57" s="3"/>
      <c r="C57" s="3"/>
      <c r="D57" s="3"/>
      <c r="E57" s="3"/>
      <c r="F57" s="3"/>
    </row>
    <row r="58" spans="1:6" ht="24.75" thickBot="1" x14ac:dyDescent="0.25">
      <c r="A58" s="1" t="s">
        <v>207</v>
      </c>
      <c r="B58" s="649" t="s">
        <v>97</v>
      </c>
      <c r="C58" s="650"/>
      <c r="D58" s="650"/>
      <c r="E58" s="650"/>
      <c r="F58" s="651"/>
    </row>
    <row r="59" spans="1:6" x14ac:dyDescent="0.2">
      <c r="A59" s="668" t="s">
        <v>100</v>
      </c>
      <c r="B59" s="652" t="s">
        <v>7</v>
      </c>
      <c r="C59" s="671"/>
      <c r="D59" s="671"/>
      <c r="E59" s="654"/>
      <c r="F59" s="655"/>
    </row>
    <row r="60" spans="1:6" x14ac:dyDescent="0.2">
      <c r="A60" s="647"/>
      <c r="B60" s="656"/>
      <c r="C60" s="688"/>
      <c r="D60" s="688"/>
      <c r="E60" s="688"/>
      <c r="F60" s="658"/>
    </row>
    <row r="61" spans="1:6" x14ac:dyDescent="0.2">
      <c r="A61" s="647"/>
      <c r="B61" s="656"/>
      <c r="C61" s="688"/>
      <c r="D61" s="688"/>
      <c r="E61" s="688"/>
      <c r="F61" s="658"/>
    </row>
    <row r="62" spans="1:6" x14ac:dyDescent="0.2">
      <c r="A62" s="647"/>
      <c r="B62" s="656"/>
      <c r="C62" s="688"/>
      <c r="D62" s="688"/>
      <c r="E62" s="688"/>
      <c r="F62" s="658"/>
    </row>
    <row r="63" spans="1:6" x14ac:dyDescent="0.2">
      <c r="A63" s="647"/>
      <c r="B63" s="656"/>
      <c r="C63" s="688"/>
      <c r="D63" s="688"/>
      <c r="E63" s="688"/>
      <c r="F63" s="658"/>
    </row>
    <row r="64" spans="1:6" x14ac:dyDescent="0.2">
      <c r="A64" s="647"/>
      <c r="B64" s="656"/>
      <c r="C64" s="688"/>
      <c r="D64" s="688"/>
      <c r="E64" s="688"/>
      <c r="F64" s="658"/>
    </row>
    <row r="65" spans="1:6" ht="13.5" thickBot="1" x14ac:dyDescent="0.25">
      <c r="A65" s="647"/>
      <c r="B65" s="656"/>
      <c r="C65" s="688"/>
      <c r="D65" s="688"/>
      <c r="E65" s="688"/>
      <c r="F65" s="658"/>
    </row>
    <row r="66" spans="1:6" ht="24.75" thickBot="1" x14ac:dyDescent="0.25">
      <c r="A66" s="1" t="s">
        <v>208</v>
      </c>
      <c r="B66" s="649" t="s">
        <v>97</v>
      </c>
      <c r="C66" s="650"/>
      <c r="D66" s="650"/>
      <c r="E66" s="650"/>
      <c r="F66" s="651"/>
    </row>
    <row r="67" spans="1:6" x14ac:dyDescent="0.2">
      <c r="A67" s="668" t="s">
        <v>158</v>
      </c>
      <c r="B67" s="670" t="s">
        <v>26</v>
      </c>
      <c r="C67" s="671"/>
      <c r="D67" s="671"/>
      <c r="E67" s="671"/>
      <c r="F67" s="672"/>
    </row>
    <row r="68" spans="1:6" x14ac:dyDescent="0.2">
      <c r="A68" s="679"/>
      <c r="B68" s="15"/>
      <c r="C68" s="9"/>
      <c r="D68" s="9"/>
      <c r="E68" s="9"/>
      <c r="F68" s="7"/>
    </row>
    <row r="69" spans="1:6" x14ac:dyDescent="0.2">
      <c r="A69" s="679"/>
      <c r="B69" s="673"/>
      <c r="C69" s="674"/>
      <c r="D69" s="674"/>
      <c r="E69" s="9"/>
      <c r="F69" s="5" t="s">
        <v>89</v>
      </c>
    </row>
    <row r="70" spans="1:6" x14ac:dyDescent="0.2">
      <c r="A70" s="679"/>
      <c r="B70" s="687" t="s">
        <v>159</v>
      </c>
      <c r="C70" s="674"/>
      <c r="D70" s="674"/>
      <c r="E70" s="12">
        <f>2500</f>
        <v>2500</v>
      </c>
      <c r="F70" s="11">
        <f>SUM(E70:E70)</f>
        <v>2500</v>
      </c>
    </row>
    <row r="71" spans="1:6" x14ac:dyDescent="0.2">
      <c r="A71" s="679"/>
      <c r="B71" s="687" t="s">
        <v>160</v>
      </c>
      <c r="C71" s="674"/>
      <c r="D71" s="674"/>
      <c r="E71" s="12">
        <f>2500</f>
        <v>2500</v>
      </c>
      <c r="F71" s="11">
        <f>SUM(E70:E71)</f>
        <v>5000</v>
      </c>
    </row>
    <row r="72" spans="1:6" x14ac:dyDescent="0.2">
      <c r="A72" s="647"/>
      <c r="B72" s="687" t="s">
        <v>161</v>
      </c>
      <c r="C72" s="674"/>
      <c r="D72" s="674"/>
      <c r="E72" s="12">
        <v>500</v>
      </c>
      <c r="F72" s="11">
        <f>SUM(E70:E72)</f>
        <v>5500</v>
      </c>
    </row>
    <row r="73" spans="1:6" x14ac:dyDescent="0.2">
      <c r="A73" s="647"/>
      <c r="B73" s="687" t="s">
        <v>162</v>
      </c>
      <c r="C73" s="674"/>
      <c r="D73" s="674"/>
      <c r="E73" s="12">
        <v>500</v>
      </c>
      <c r="F73" s="11">
        <f>SUM(E70:E73)</f>
        <v>6000</v>
      </c>
    </row>
    <row r="74" spans="1:6" ht="13.5" thickBot="1" x14ac:dyDescent="0.25">
      <c r="A74" s="647"/>
      <c r="B74" s="687" t="s">
        <v>25</v>
      </c>
      <c r="C74" s="674"/>
      <c r="D74" s="674"/>
      <c r="E74" s="12">
        <v>500</v>
      </c>
      <c r="F74" s="11">
        <f>SUM(E70:E74)</f>
        <v>6500</v>
      </c>
    </row>
    <row r="75" spans="1:6" ht="25.5" customHeight="1" thickBot="1" x14ac:dyDescent="0.25">
      <c r="A75" s="1" t="s">
        <v>209</v>
      </c>
      <c r="B75" s="649" t="s">
        <v>97</v>
      </c>
      <c r="C75" s="662"/>
      <c r="D75" s="662"/>
      <c r="E75" s="662"/>
      <c r="F75" s="663"/>
    </row>
    <row r="76" spans="1:6" x14ac:dyDescent="0.2">
      <c r="A76" s="668" t="s">
        <v>29</v>
      </c>
      <c r="B76" s="670" t="s">
        <v>55</v>
      </c>
      <c r="C76" s="671"/>
      <c r="D76" s="671"/>
      <c r="E76" s="671"/>
      <c r="F76" s="672"/>
    </row>
    <row r="77" spans="1:6" ht="39" customHeight="1" thickBot="1" x14ac:dyDescent="0.25">
      <c r="A77" s="669"/>
      <c r="B77" s="676"/>
      <c r="C77" s="677"/>
      <c r="D77" s="677"/>
      <c r="E77" s="677"/>
      <c r="F77" s="678"/>
    </row>
    <row r="78" spans="1:6" x14ac:dyDescent="0.2">
      <c r="A78" s="2"/>
      <c r="B78" s="2"/>
      <c r="C78" s="2"/>
      <c r="D78" s="2"/>
      <c r="E78" s="2"/>
      <c r="F78" s="2"/>
    </row>
    <row r="81" spans="1:6" ht="13.5" thickBot="1" x14ac:dyDescent="0.25"/>
    <row r="82" spans="1:6" ht="24.75" thickBot="1" x14ac:dyDescent="0.25">
      <c r="A82" s="1" t="s">
        <v>133</v>
      </c>
      <c r="B82" s="649" t="s">
        <v>97</v>
      </c>
      <c r="C82" s="650"/>
      <c r="D82" s="650"/>
      <c r="E82" s="650"/>
      <c r="F82" s="651"/>
    </row>
    <row r="83" spans="1:6" ht="112.5" customHeight="1" x14ac:dyDescent="0.2">
      <c r="A83" s="668" t="s">
        <v>82</v>
      </c>
      <c r="B83" s="670" t="s">
        <v>354</v>
      </c>
      <c r="C83" s="671"/>
      <c r="D83" s="671"/>
      <c r="E83" s="66"/>
      <c r="F83" s="67"/>
    </row>
    <row r="84" spans="1:6" ht="13.5" customHeight="1" x14ac:dyDescent="0.2">
      <c r="A84" s="679"/>
      <c r="B84" s="26"/>
      <c r="C84" s="26"/>
      <c r="D84" s="26"/>
      <c r="E84" s="12"/>
      <c r="F84" s="11"/>
    </row>
    <row r="85" spans="1:6" ht="43.5" customHeight="1" x14ac:dyDescent="0.2">
      <c r="A85" s="679"/>
      <c r="B85" s="691" t="s">
        <v>275</v>
      </c>
      <c r="C85" s="692"/>
      <c r="D85" s="692"/>
      <c r="E85" s="692"/>
      <c r="F85" s="693"/>
    </row>
    <row r="86" spans="1:6" ht="12.75" customHeight="1" x14ac:dyDescent="0.2">
      <c r="A86" s="647"/>
      <c r="B86" s="666"/>
      <c r="C86" s="667"/>
      <c r="D86" s="667"/>
      <c r="E86" s="9"/>
      <c r="F86" s="7"/>
    </row>
    <row r="87" spans="1:6" ht="12.75" customHeight="1" x14ac:dyDescent="0.2">
      <c r="A87" s="647"/>
      <c r="B87" s="689" t="s">
        <v>59</v>
      </c>
      <c r="C87" s="690"/>
      <c r="D87" s="690"/>
      <c r="E87" s="10" t="s">
        <v>112</v>
      </c>
      <c r="F87" s="5" t="s">
        <v>113</v>
      </c>
    </row>
    <row r="88" spans="1:6" ht="12.75" customHeight="1" x14ac:dyDescent="0.2">
      <c r="A88" s="647"/>
      <c r="B88" s="666" t="s">
        <v>60</v>
      </c>
      <c r="C88" s="667"/>
      <c r="D88" s="667"/>
      <c r="E88" s="12">
        <f>13580</f>
        <v>13580</v>
      </c>
      <c r="F88" s="11">
        <f>E88</f>
        <v>13580</v>
      </c>
    </row>
    <row r="89" spans="1:6" ht="12.75" customHeight="1" x14ac:dyDescent="0.2">
      <c r="A89" s="647"/>
      <c r="B89" s="666" t="s">
        <v>61</v>
      </c>
      <c r="C89" s="667"/>
      <c r="D89" s="667"/>
      <c r="E89" s="12">
        <f>20680</f>
        <v>20680</v>
      </c>
      <c r="F89" s="11">
        <f>SUM(E88:E89)</f>
        <v>34260</v>
      </c>
    </row>
    <row r="90" spans="1:6" ht="12.75" customHeight="1" x14ac:dyDescent="0.2">
      <c r="A90" s="647"/>
      <c r="B90" s="666" t="s">
        <v>62</v>
      </c>
      <c r="C90" s="667"/>
      <c r="D90" s="667"/>
      <c r="E90" s="12">
        <v>51800</v>
      </c>
      <c r="F90" s="11">
        <f>SUM(E88:E90)</f>
        <v>86060</v>
      </c>
    </row>
    <row r="91" spans="1:6" x14ac:dyDescent="0.2">
      <c r="A91" s="647"/>
      <c r="B91" s="666" t="s">
        <v>63</v>
      </c>
      <c r="C91" s="667"/>
      <c r="D91" s="667"/>
      <c r="E91" s="12">
        <v>51800</v>
      </c>
      <c r="F91" s="11">
        <f>SUM(E88:E91)</f>
        <v>137860</v>
      </c>
    </row>
    <row r="92" spans="1:6" x14ac:dyDescent="0.2">
      <c r="A92" s="647"/>
      <c r="B92" s="687"/>
      <c r="C92" s="674"/>
      <c r="D92" s="674"/>
      <c r="E92" s="674"/>
      <c r="F92" s="675"/>
    </row>
    <row r="93" spans="1:6" x14ac:dyDescent="0.2">
      <c r="A93" s="647"/>
      <c r="B93" s="689" t="s">
        <v>64</v>
      </c>
      <c r="C93" s="690"/>
      <c r="D93" s="690"/>
      <c r="E93" s="10" t="s">
        <v>112</v>
      </c>
      <c r="F93" s="5" t="s">
        <v>113</v>
      </c>
    </row>
    <row r="94" spans="1:6" x14ac:dyDescent="0.2">
      <c r="A94" s="647"/>
      <c r="B94" s="666" t="s">
        <v>65</v>
      </c>
      <c r="C94" s="667"/>
      <c r="D94" s="667"/>
      <c r="E94" s="12">
        <f>27000</f>
        <v>27000</v>
      </c>
      <c r="F94" s="11">
        <f>E94</f>
        <v>27000</v>
      </c>
    </row>
    <row r="95" spans="1:6" ht="12.75" customHeight="1" x14ac:dyDescent="0.2">
      <c r="A95" s="647"/>
      <c r="B95" s="666" t="s">
        <v>66</v>
      </c>
      <c r="C95" s="667"/>
      <c r="D95" s="667"/>
      <c r="E95" s="12">
        <f>12900</f>
        <v>12900</v>
      </c>
      <c r="F95" s="11">
        <f>SUM(E94:E95)</f>
        <v>39900</v>
      </c>
    </row>
    <row r="96" spans="1:6" ht="12.75" customHeight="1" x14ac:dyDescent="0.2">
      <c r="A96" s="647"/>
      <c r="B96" s="666" t="s">
        <v>67</v>
      </c>
      <c r="C96" s="667"/>
      <c r="D96" s="667"/>
      <c r="E96" s="12">
        <v>23700</v>
      </c>
      <c r="F96" s="11">
        <f>SUM(E94:E96)</f>
        <v>63600</v>
      </c>
    </row>
    <row r="97" spans="1:6" ht="12.75" customHeight="1" x14ac:dyDescent="0.2">
      <c r="A97" s="647"/>
      <c r="B97" s="666" t="s">
        <v>68</v>
      </c>
      <c r="C97" s="667"/>
      <c r="D97" s="667"/>
      <c r="E97" s="12">
        <f>23700</f>
        <v>23700</v>
      </c>
      <c r="F97" s="11">
        <f>SUM(E94:E97)</f>
        <v>87300</v>
      </c>
    </row>
    <row r="98" spans="1:6" x14ac:dyDescent="0.2">
      <c r="A98" s="647"/>
      <c r="B98" s="687"/>
      <c r="C98" s="674"/>
      <c r="D98" s="674"/>
      <c r="E98" s="674"/>
      <c r="F98" s="675"/>
    </row>
    <row r="99" spans="1:6" x14ac:dyDescent="0.2">
      <c r="A99" s="647"/>
      <c r="B99" s="689" t="s">
        <v>101</v>
      </c>
      <c r="C99" s="690"/>
      <c r="D99" s="690"/>
      <c r="E99" s="10" t="s">
        <v>112</v>
      </c>
      <c r="F99" s="5" t="s">
        <v>113</v>
      </c>
    </row>
    <row r="100" spans="1:6" x14ac:dyDescent="0.2">
      <c r="A100" s="647"/>
      <c r="B100" s="666" t="s">
        <v>107</v>
      </c>
      <c r="C100" s="667"/>
      <c r="D100" s="667"/>
      <c r="E100" s="12">
        <v>12426</v>
      </c>
      <c r="F100" s="11">
        <f>E100</f>
        <v>12426</v>
      </c>
    </row>
    <row r="101" spans="1:6" ht="12.75" customHeight="1" x14ac:dyDescent="0.2">
      <c r="A101" s="647"/>
      <c r="B101" s="666" t="s">
        <v>108</v>
      </c>
      <c r="C101" s="667"/>
      <c r="D101" s="667"/>
      <c r="E101" s="12">
        <v>23055</v>
      </c>
      <c r="F101" s="11">
        <f>SUM(E100:E101)</f>
        <v>35481</v>
      </c>
    </row>
    <row r="102" spans="1:6" ht="12.75" customHeight="1" x14ac:dyDescent="0.2">
      <c r="A102" s="647"/>
      <c r="B102" s="666" t="s">
        <v>109</v>
      </c>
      <c r="C102" s="667"/>
      <c r="D102" s="667"/>
      <c r="E102" s="12">
        <v>31869</v>
      </c>
      <c r="F102" s="11">
        <f>SUM(E100:E102)</f>
        <v>67350</v>
      </c>
    </row>
    <row r="103" spans="1:6" ht="12.75" customHeight="1" x14ac:dyDescent="0.2">
      <c r="A103" s="647"/>
      <c r="B103" s="666" t="s">
        <v>110</v>
      </c>
      <c r="C103" s="667"/>
      <c r="D103" s="667"/>
      <c r="E103" s="12">
        <v>31869</v>
      </c>
      <c r="F103" s="11">
        <f>SUM(E100:E103)</f>
        <v>99219</v>
      </c>
    </row>
    <row r="104" spans="1:6" ht="13.5" customHeight="1" x14ac:dyDescent="0.2">
      <c r="A104" s="647"/>
      <c r="B104" s="666"/>
      <c r="C104" s="674"/>
      <c r="D104" s="674"/>
      <c r="E104" s="674"/>
      <c r="F104" s="7"/>
    </row>
    <row r="105" spans="1:6" ht="13.5" customHeight="1" x14ac:dyDescent="0.2">
      <c r="A105" s="647"/>
      <c r="B105" s="689" t="s">
        <v>102</v>
      </c>
      <c r="C105" s="690"/>
      <c r="D105" s="690"/>
      <c r="E105" s="10" t="s">
        <v>112</v>
      </c>
      <c r="F105" s="5" t="s">
        <v>113</v>
      </c>
    </row>
    <row r="106" spans="1:6" ht="13.5" customHeight="1" x14ac:dyDescent="0.2">
      <c r="A106" s="647"/>
      <c r="B106" s="666" t="s">
        <v>103</v>
      </c>
      <c r="C106" s="667"/>
      <c r="D106" s="667"/>
      <c r="E106" s="12">
        <f>13580</f>
        <v>13580</v>
      </c>
      <c r="F106" s="11">
        <f>E106</f>
        <v>13580</v>
      </c>
    </row>
    <row r="107" spans="1:6" ht="13.5" customHeight="1" x14ac:dyDescent="0.2">
      <c r="A107" s="647"/>
      <c r="B107" s="666" t="s">
        <v>104</v>
      </c>
      <c r="C107" s="667"/>
      <c r="D107" s="667"/>
      <c r="E107" s="12">
        <f>20680</f>
        <v>20680</v>
      </c>
      <c r="F107" s="11">
        <f>SUM(E106:E107)</f>
        <v>34260</v>
      </c>
    </row>
    <row r="108" spans="1:6" ht="13.5" customHeight="1" x14ac:dyDescent="0.2">
      <c r="A108" s="647"/>
      <c r="B108" s="666" t="s">
        <v>105</v>
      </c>
      <c r="C108" s="667"/>
      <c r="D108" s="667"/>
      <c r="E108" s="12">
        <v>51800</v>
      </c>
      <c r="F108" s="11">
        <f>SUM(E106:E108)</f>
        <v>86060</v>
      </c>
    </row>
    <row r="109" spans="1:6" ht="13.5" customHeight="1" x14ac:dyDescent="0.2">
      <c r="A109" s="647"/>
      <c r="B109" s="666" t="s">
        <v>106</v>
      </c>
      <c r="C109" s="667"/>
      <c r="D109" s="667"/>
      <c r="E109" s="12">
        <v>51800</v>
      </c>
      <c r="F109" s="11">
        <f>SUM(E106:E109)</f>
        <v>137860</v>
      </c>
    </row>
    <row r="110" spans="1:6" ht="13.5" customHeight="1" x14ac:dyDescent="0.2">
      <c r="A110" s="647"/>
      <c r="B110" s="687"/>
      <c r="C110" s="674"/>
      <c r="D110" s="674"/>
      <c r="E110" s="12"/>
      <c r="F110" s="11"/>
    </row>
    <row r="111" spans="1:6" ht="27" customHeight="1" thickBot="1" x14ac:dyDescent="0.25">
      <c r="A111" s="669"/>
      <c r="B111" s="694"/>
      <c r="C111" s="695"/>
      <c r="D111" s="695"/>
      <c r="E111" s="695"/>
      <c r="F111" s="696"/>
    </row>
    <row r="115" spans="1:8" ht="13.5" thickBot="1" x14ac:dyDescent="0.25"/>
    <row r="116" spans="1:8" ht="24.75" thickBot="1" x14ac:dyDescent="0.25">
      <c r="A116" s="1" t="s">
        <v>142</v>
      </c>
      <c r="B116" s="649" t="s">
        <v>97</v>
      </c>
      <c r="C116" s="650"/>
      <c r="D116" s="650"/>
      <c r="E116" s="650"/>
      <c r="F116" s="651"/>
    </row>
    <row r="117" spans="1:8" ht="13.5" customHeight="1" x14ac:dyDescent="0.2">
      <c r="A117" s="668" t="s">
        <v>182</v>
      </c>
      <c r="B117" s="39" t="s">
        <v>236</v>
      </c>
      <c r="C117" s="30"/>
      <c r="D117" s="30"/>
      <c r="E117" s="8"/>
      <c r="F117" s="6"/>
    </row>
    <row r="118" spans="1:8" ht="13.5" customHeight="1" x14ac:dyDescent="0.2">
      <c r="A118" s="679"/>
      <c r="B118" s="40" t="s">
        <v>237</v>
      </c>
      <c r="C118" s="9"/>
      <c r="D118" s="9"/>
      <c r="E118" s="10"/>
      <c r="F118" s="7"/>
    </row>
    <row r="119" spans="1:8" ht="13.5" customHeight="1" x14ac:dyDescent="0.2">
      <c r="A119" s="679"/>
      <c r="B119" s="40"/>
      <c r="C119" s="9"/>
      <c r="D119" s="9"/>
      <c r="E119" s="10"/>
      <c r="F119" s="7"/>
    </row>
    <row r="120" spans="1:8" ht="13.5" customHeight="1" x14ac:dyDescent="0.2">
      <c r="A120" s="679"/>
      <c r="B120" s="42" t="s">
        <v>114</v>
      </c>
      <c r="C120" s="9"/>
      <c r="D120" s="9"/>
      <c r="E120" s="10"/>
      <c r="F120" s="7"/>
    </row>
    <row r="121" spans="1:8" ht="13.5" customHeight="1" x14ac:dyDescent="0.2">
      <c r="A121" s="679"/>
      <c r="B121" s="44"/>
      <c r="C121" s="648" t="s">
        <v>194</v>
      </c>
      <c r="D121" s="648"/>
      <c r="E121" s="664" t="s">
        <v>195</v>
      </c>
      <c r="F121" s="684"/>
      <c r="G121" s="27"/>
    </row>
    <row r="122" spans="1:8" ht="13.5" customHeight="1" x14ac:dyDescent="0.2">
      <c r="A122" s="679"/>
      <c r="C122" s="45" t="s">
        <v>233</v>
      </c>
      <c r="D122" s="46" t="s">
        <v>113</v>
      </c>
      <c r="E122" s="45" t="s">
        <v>233</v>
      </c>
      <c r="F122" s="46" t="s">
        <v>113</v>
      </c>
      <c r="G122" s="48"/>
    </row>
    <row r="123" spans="1:8" ht="13.5" customHeight="1" x14ac:dyDescent="0.2">
      <c r="A123" s="679"/>
      <c r="B123" s="40" t="s">
        <v>228</v>
      </c>
      <c r="C123" s="47">
        <v>289</v>
      </c>
      <c r="D123" s="47">
        <f>C123</f>
        <v>289</v>
      </c>
      <c r="E123" s="28">
        <v>346</v>
      </c>
      <c r="F123" s="28">
        <f>E123</f>
        <v>346</v>
      </c>
      <c r="G123" s="49"/>
      <c r="H123" s="13"/>
    </row>
    <row r="124" spans="1:8" ht="13.5" customHeight="1" x14ac:dyDescent="0.2">
      <c r="A124" s="679"/>
      <c r="B124" s="40" t="s">
        <v>229</v>
      </c>
      <c r="C124" s="47">
        <v>2698</v>
      </c>
      <c r="D124" s="47">
        <f>C124+D123</f>
        <v>2987</v>
      </c>
      <c r="E124" s="28">
        <v>2651</v>
      </c>
      <c r="F124" s="28">
        <f>F123+E124</f>
        <v>2997</v>
      </c>
      <c r="G124" s="49"/>
      <c r="H124" s="13"/>
    </row>
    <row r="125" spans="1:8" ht="13.5" customHeight="1" x14ac:dyDescent="0.2">
      <c r="A125" s="679"/>
      <c r="B125" s="40" t="s">
        <v>230</v>
      </c>
      <c r="C125" s="47">
        <v>8145</v>
      </c>
      <c r="D125" s="47">
        <f>C125+D124</f>
        <v>11132</v>
      </c>
      <c r="E125" s="28">
        <v>7422</v>
      </c>
      <c r="F125" s="28">
        <f>F124+E125</f>
        <v>10419</v>
      </c>
      <c r="G125" s="49"/>
      <c r="H125" s="13"/>
    </row>
    <row r="126" spans="1:8" ht="13.5" customHeight="1" x14ac:dyDescent="0.2">
      <c r="A126" s="679"/>
      <c r="B126" s="40" t="s">
        <v>231</v>
      </c>
      <c r="C126" s="47">
        <v>13334</v>
      </c>
      <c r="D126" s="47">
        <f>C126+D125</f>
        <v>24466</v>
      </c>
      <c r="E126" s="28">
        <v>14372</v>
      </c>
      <c r="F126" s="28">
        <f>F125+E126</f>
        <v>24791</v>
      </c>
      <c r="G126" s="49"/>
      <c r="H126" s="13"/>
    </row>
    <row r="127" spans="1:8" ht="13.5" customHeight="1" x14ac:dyDescent="0.2">
      <c r="A127" s="679"/>
      <c r="B127" s="40" t="s">
        <v>232</v>
      </c>
      <c r="C127" s="47">
        <v>13334</v>
      </c>
      <c r="D127" s="47">
        <f>C127+D126</f>
        <v>37800</v>
      </c>
      <c r="E127" s="28">
        <v>13942</v>
      </c>
      <c r="F127" s="28">
        <f>F126+E127</f>
        <v>38733</v>
      </c>
      <c r="G127" s="49"/>
      <c r="H127" s="13"/>
    </row>
    <row r="128" spans="1:8" ht="13.5" customHeight="1" x14ac:dyDescent="0.2">
      <c r="A128" s="679"/>
      <c r="B128" s="40"/>
      <c r="C128" s="52"/>
      <c r="D128" s="52"/>
      <c r="E128" s="47"/>
      <c r="F128" s="47"/>
      <c r="G128" s="27"/>
    </row>
    <row r="129" spans="1:8" ht="13.5" customHeight="1" x14ac:dyDescent="0.2">
      <c r="A129" s="679"/>
      <c r="B129" s="43" t="s">
        <v>115</v>
      </c>
      <c r="C129" s="53"/>
      <c r="D129" s="53"/>
      <c r="E129" s="54"/>
      <c r="F129" s="55"/>
      <c r="G129" s="4"/>
    </row>
    <row r="130" spans="1:8" ht="13.5" customHeight="1" x14ac:dyDescent="0.2">
      <c r="A130" s="679"/>
      <c r="B130" s="43"/>
      <c r="C130" s="648" t="s">
        <v>194</v>
      </c>
      <c r="D130" s="648"/>
      <c r="E130" s="664" t="s">
        <v>195</v>
      </c>
      <c r="F130" s="665"/>
      <c r="G130" s="4"/>
    </row>
    <row r="131" spans="1:8" ht="13.5" customHeight="1" x14ac:dyDescent="0.2">
      <c r="A131" s="679"/>
      <c r="B131" s="43"/>
      <c r="C131" s="45" t="s">
        <v>233</v>
      </c>
      <c r="D131" s="46" t="s">
        <v>113</v>
      </c>
      <c r="E131" s="45" t="s">
        <v>233</v>
      </c>
      <c r="F131" s="50" t="s">
        <v>113</v>
      </c>
      <c r="G131" s="4"/>
    </row>
    <row r="132" spans="1:8" ht="13.5" customHeight="1" x14ac:dyDescent="0.2">
      <c r="A132" s="679"/>
      <c r="B132" s="40" t="s">
        <v>228</v>
      </c>
      <c r="C132" s="47">
        <v>127</v>
      </c>
      <c r="D132" s="47">
        <f>C132</f>
        <v>127</v>
      </c>
      <c r="E132" s="47">
        <v>89</v>
      </c>
      <c r="F132" s="51">
        <f>E132</f>
        <v>89</v>
      </c>
      <c r="G132" s="13"/>
      <c r="H132" s="13"/>
    </row>
    <row r="133" spans="1:8" ht="13.5" customHeight="1" x14ac:dyDescent="0.2">
      <c r="A133" s="679"/>
      <c r="B133" s="40" t="s">
        <v>229</v>
      </c>
      <c r="C133" s="47">
        <v>498</v>
      </c>
      <c r="D133" s="47">
        <f>C133+D132</f>
        <v>625</v>
      </c>
      <c r="E133" s="47">
        <v>638</v>
      </c>
      <c r="F133" s="51">
        <f>F132+E133</f>
        <v>727</v>
      </c>
      <c r="G133" s="13"/>
      <c r="H133" s="13"/>
    </row>
    <row r="134" spans="1:8" ht="13.5" customHeight="1" x14ac:dyDescent="0.2">
      <c r="A134" s="679"/>
      <c r="B134" s="40" t="s">
        <v>230</v>
      </c>
      <c r="C134" s="47">
        <v>8446</v>
      </c>
      <c r="D134" s="47">
        <f>C134+D133</f>
        <v>9071</v>
      </c>
      <c r="E134" s="47">
        <v>6731</v>
      </c>
      <c r="F134" s="51">
        <f>F133+E134</f>
        <v>7458</v>
      </c>
      <c r="G134" s="13"/>
      <c r="H134" s="13"/>
    </row>
    <row r="135" spans="1:8" ht="13.5" customHeight="1" x14ac:dyDescent="0.2">
      <c r="A135" s="679"/>
      <c r="B135" s="40" t="s">
        <v>231</v>
      </c>
      <c r="C135" s="47">
        <v>12638</v>
      </c>
      <c r="D135" s="47">
        <f>C135+D134</f>
        <v>21709</v>
      </c>
      <c r="E135" s="47">
        <v>12583</v>
      </c>
      <c r="F135" s="51">
        <f>F134+E135</f>
        <v>20041</v>
      </c>
      <c r="G135" s="13"/>
      <c r="H135" s="13"/>
    </row>
    <row r="136" spans="1:8" ht="13.5" customHeight="1" x14ac:dyDescent="0.2">
      <c r="A136" s="679"/>
      <c r="B136" s="40" t="s">
        <v>232</v>
      </c>
      <c r="C136" s="47">
        <v>12638</v>
      </c>
      <c r="D136" s="47">
        <f>C136+D135</f>
        <v>34347</v>
      </c>
      <c r="E136" s="47">
        <v>35498</v>
      </c>
      <c r="F136" s="51">
        <f>F135+E136</f>
        <v>55539</v>
      </c>
    </row>
    <row r="137" spans="1:8" ht="13.5" customHeight="1" thickBot="1" x14ac:dyDescent="0.25">
      <c r="A137" s="679"/>
      <c r="B137" s="40"/>
      <c r="C137" s="22"/>
      <c r="D137" s="22"/>
      <c r="E137" s="12"/>
      <c r="F137" s="11"/>
    </row>
    <row r="138" spans="1:8" ht="24.75" thickBot="1" x14ac:dyDescent="0.25">
      <c r="A138" s="1" t="s">
        <v>143</v>
      </c>
      <c r="B138" s="649" t="s">
        <v>97</v>
      </c>
      <c r="C138" s="650"/>
      <c r="D138" s="650"/>
      <c r="E138" s="650"/>
      <c r="F138" s="651"/>
    </row>
    <row r="139" spans="1:8" s="14" customFormat="1" ht="12.75" customHeight="1" x14ac:dyDescent="0.2">
      <c r="A139" s="680" t="s">
        <v>46</v>
      </c>
      <c r="B139" s="670" t="s">
        <v>227</v>
      </c>
      <c r="C139" s="683"/>
      <c r="D139" s="683"/>
      <c r="E139" s="683"/>
      <c r="F139" s="672"/>
    </row>
    <row r="140" spans="1:8" s="14" customFormat="1" ht="165" customHeight="1" thickBot="1" x14ac:dyDescent="0.25">
      <c r="A140" s="681"/>
      <c r="B140" s="676"/>
      <c r="C140" s="677"/>
      <c r="D140" s="677"/>
      <c r="E140" s="677"/>
      <c r="F140" s="678"/>
    </row>
    <row r="141" spans="1:8" ht="27" customHeight="1" thickBot="1" x14ac:dyDescent="0.25">
      <c r="A141" s="1" t="s">
        <v>144</v>
      </c>
      <c r="B141" s="649" t="s">
        <v>97</v>
      </c>
      <c r="C141" s="662"/>
      <c r="D141" s="662"/>
      <c r="E141" s="662"/>
      <c r="F141" s="663"/>
    </row>
    <row r="142" spans="1:8" ht="12.75" customHeight="1" x14ac:dyDescent="0.2">
      <c r="A142" s="645" t="s">
        <v>226</v>
      </c>
      <c r="B142" s="57" t="s">
        <v>258</v>
      </c>
      <c r="C142" s="58"/>
      <c r="D142" s="58"/>
      <c r="E142" s="10"/>
      <c r="F142" s="7"/>
    </row>
    <row r="143" spans="1:8" ht="12.75" customHeight="1" x14ac:dyDescent="0.2">
      <c r="A143" s="646"/>
      <c r="B143" s="68" t="s">
        <v>237</v>
      </c>
      <c r="C143" s="69"/>
      <c r="D143" s="69"/>
      <c r="E143" s="10"/>
      <c r="F143" s="7"/>
    </row>
    <row r="144" spans="1:8" ht="12.75" customHeight="1" x14ac:dyDescent="0.2">
      <c r="A144" s="647"/>
      <c r="B144" s="666"/>
      <c r="C144" s="667"/>
      <c r="D144" s="667"/>
      <c r="E144" s="10"/>
      <c r="F144" s="7"/>
    </row>
    <row r="145" spans="1:6" ht="12.75" customHeight="1" x14ac:dyDescent="0.2">
      <c r="A145" s="647"/>
      <c r="B145" s="42" t="s">
        <v>259</v>
      </c>
      <c r="C145" s="9"/>
      <c r="D145" s="9"/>
      <c r="E145" s="10"/>
      <c r="F145" s="5"/>
    </row>
    <row r="146" spans="1:6" ht="12.75" customHeight="1" x14ac:dyDescent="0.2">
      <c r="A146" s="647"/>
      <c r="B146" s="44"/>
      <c r="C146" s="648" t="s">
        <v>194</v>
      </c>
      <c r="D146" s="648"/>
      <c r="E146" s="664" t="s">
        <v>195</v>
      </c>
      <c r="F146" s="665"/>
    </row>
    <row r="147" spans="1:6" ht="12.75" customHeight="1" x14ac:dyDescent="0.2">
      <c r="A147" s="647"/>
      <c r="C147" s="45" t="s">
        <v>233</v>
      </c>
      <c r="D147" s="46" t="s">
        <v>113</v>
      </c>
      <c r="E147" s="45" t="s">
        <v>233</v>
      </c>
      <c r="F147" s="50" t="s">
        <v>113</v>
      </c>
    </row>
    <row r="148" spans="1:6" ht="12.75" customHeight="1" x14ac:dyDescent="0.2">
      <c r="A148" s="647"/>
      <c r="B148" s="40" t="s">
        <v>228</v>
      </c>
      <c r="C148" s="47">
        <v>20</v>
      </c>
      <c r="D148" s="47">
        <f>C148</f>
        <v>20</v>
      </c>
      <c r="E148" s="59">
        <v>0</v>
      </c>
      <c r="F148" s="51">
        <f>E148</f>
        <v>0</v>
      </c>
    </row>
    <row r="149" spans="1:6" ht="12.75" customHeight="1" x14ac:dyDescent="0.2">
      <c r="A149" s="647"/>
      <c r="B149" s="40" t="s">
        <v>229</v>
      </c>
      <c r="C149" s="47">
        <v>1412</v>
      </c>
      <c r="D149" s="47">
        <f>C149+D148</f>
        <v>1432</v>
      </c>
      <c r="E149" s="59">
        <v>1108</v>
      </c>
      <c r="F149" s="51">
        <f>F148+E149</f>
        <v>1108</v>
      </c>
    </row>
    <row r="150" spans="1:6" ht="12.75" customHeight="1" x14ac:dyDescent="0.2">
      <c r="A150" s="647"/>
      <c r="B150" s="40" t="s">
        <v>230</v>
      </c>
      <c r="C150" s="47">
        <v>6554</v>
      </c>
      <c r="D150" s="47">
        <f>C150+D149</f>
        <v>7986</v>
      </c>
      <c r="E150" s="59">
        <v>8395</v>
      </c>
      <c r="F150" s="51">
        <f>F149+E150</f>
        <v>9503</v>
      </c>
    </row>
    <row r="151" spans="1:6" ht="12.75" customHeight="1" x14ac:dyDescent="0.2">
      <c r="A151" s="647"/>
      <c r="B151" s="40" t="s">
        <v>231</v>
      </c>
      <c r="C151" s="47">
        <v>14182</v>
      </c>
      <c r="D151" s="47">
        <f>C151+D150</f>
        <v>22168</v>
      </c>
      <c r="E151" s="59">
        <v>14650</v>
      </c>
      <c r="F151" s="51">
        <f>F150+E151</f>
        <v>24153</v>
      </c>
    </row>
    <row r="152" spans="1:6" ht="12.75" customHeight="1" x14ac:dyDescent="0.2">
      <c r="A152" s="647"/>
      <c r="B152" s="40" t="s">
        <v>232</v>
      </c>
      <c r="C152" s="47">
        <v>14182</v>
      </c>
      <c r="D152" s="47">
        <f>C152+D151</f>
        <v>36350</v>
      </c>
      <c r="E152" s="59">
        <v>23224</v>
      </c>
      <c r="F152" s="51">
        <f>F151+E152</f>
        <v>47377</v>
      </c>
    </row>
    <row r="153" spans="1:6" ht="12.75" customHeight="1" thickBot="1" x14ac:dyDescent="0.25">
      <c r="A153" s="29"/>
      <c r="B153" s="40"/>
      <c r="C153" s="47"/>
      <c r="D153" s="47"/>
      <c r="E153" s="56"/>
      <c r="F153" s="60"/>
    </row>
    <row r="154" spans="1:6" ht="26.25" customHeight="1" thickBot="1" x14ac:dyDescent="0.25">
      <c r="A154" s="1" t="s">
        <v>145</v>
      </c>
      <c r="B154" s="649" t="s">
        <v>97</v>
      </c>
      <c r="C154" s="662"/>
      <c r="D154" s="662"/>
      <c r="E154" s="662"/>
      <c r="F154" s="663"/>
    </row>
    <row r="155" spans="1:6" x14ac:dyDescent="0.2">
      <c r="A155" s="668" t="s">
        <v>21</v>
      </c>
      <c r="B155" s="670" t="s">
        <v>20</v>
      </c>
      <c r="C155" s="671"/>
      <c r="D155" s="671"/>
      <c r="E155" s="671"/>
      <c r="F155" s="672"/>
    </row>
    <row r="156" spans="1:6" x14ac:dyDescent="0.2">
      <c r="A156" s="647"/>
      <c r="B156" s="673"/>
      <c r="C156" s="674"/>
      <c r="D156" s="674"/>
      <c r="E156" s="674"/>
      <c r="F156" s="675"/>
    </row>
    <row r="157" spans="1:6" x14ac:dyDescent="0.2">
      <c r="A157" s="647"/>
      <c r="B157" s="673"/>
      <c r="C157" s="674"/>
      <c r="D157" s="674"/>
      <c r="E157" s="674"/>
      <c r="F157" s="675"/>
    </row>
    <row r="158" spans="1:6" ht="73.5" customHeight="1" thickBot="1" x14ac:dyDescent="0.25">
      <c r="A158" s="669"/>
      <c r="B158" s="676"/>
      <c r="C158" s="677"/>
      <c r="D158" s="677"/>
      <c r="E158" s="677"/>
      <c r="F158" s="678"/>
    </row>
    <row r="159" spans="1:6" ht="24.75" thickBot="1" x14ac:dyDescent="0.25">
      <c r="A159" s="1" t="s">
        <v>146</v>
      </c>
      <c r="B159" s="41" t="s">
        <v>97</v>
      </c>
      <c r="C159" s="23"/>
      <c r="D159" s="23"/>
      <c r="E159" s="23"/>
      <c r="F159" s="24"/>
    </row>
    <row r="160" spans="1:6" x14ac:dyDescent="0.2">
      <c r="A160" s="668" t="s">
        <v>98</v>
      </c>
      <c r="B160" s="652" t="s">
        <v>225</v>
      </c>
      <c r="C160" s="653"/>
      <c r="D160" s="653"/>
      <c r="E160" s="654"/>
      <c r="F160" s="655"/>
    </row>
    <row r="161" spans="1:6" x14ac:dyDescent="0.2">
      <c r="A161" s="679"/>
      <c r="B161" s="656"/>
      <c r="C161" s="657"/>
      <c r="D161" s="657"/>
      <c r="E161" s="657"/>
      <c r="F161" s="658"/>
    </row>
    <row r="162" spans="1:6" x14ac:dyDescent="0.2">
      <c r="A162" s="679"/>
      <c r="B162" s="656"/>
      <c r="C162" s="657"/>
      <c r="D162" s="657"/>
      <c r="E162" s="657"/>
      <c r="F162" s="658"/>
    </row>
    <row r="163" spans="1:6" x14ac:dyDescent="0.2">
      <c r="A163" s="679"/>
      <c r="B163" s="656"/>
      <c r="C163" s="657"/>
      <c r="D163" s="657"/>
      <c r="E163" s="657"/>
      <c r="F163" s="658"/>
    </row>
    <row r="164" spans="1:6" ht="12.75" customHeight="1" thickBot="1" x14ac:dyDescent="0.25">
      <c r="A164" s="682"/>
      <c r="B164" s="659"/>
      <c r="C164" s="660"/>
      <c r="D164" s="660"/>
      <c r="E164" s="660"/>
      <c r="F164" s="661"/>
    </row>
    <row r="165" spans="1:6" x14ac:dyDescent="0.2">
      <c r="A165" s="27"/>
      <c r="B165" s="26"/>
      <c r="C165" s="26"/>
      <c r="D165" s="26"/>
      <c r="E165" s="26"/>
      <c r="F165" s="26"/>
    </row>
    <row r="166" spans="1:6" x14ac:dyDescent="0.2">
      <c r="A166" s="27"/>
      <c r="B166" s="26"/>
      <c r="C166" s="26"/>
      <c r="D166" s="26"/>
      <c r="E166" s="26"/>
      <c r="F166" s="26"/>
    </row>
    <row r="167" spans="1:6" x14ac:dyDescent="0.2">
      <c r="A167" s="27"/>
      <c r="B167" s="26"/>
      <c r="C167" s="26"/>
      <c r="D167" s="26"/>
      <c r="E167" s="26"/>
      <c r="F167" s="26"/>
    </row>
    <row r="168" spans="1:6" ht="13.5" thickBot="1" x14ac:dyDescent="0.25">
      <c r="A168" s="27"/>
      <c r="B168" s="26"/>
      <c r="C168" s="26"/>
      <c r="D168" s="26"/>
      <c r="E168" s="26"/>
      <c r="F168" s="26"/>
    </row>
    <row r="169" spans="1:6" ht="24.75" thickBot="1" x14ac:dyDescent="0.25">
      <c r="A169" s="1" t="s">
        <v>148</v>
      </c>
      <c r="B169" s="649" t="s">
        <v>97</v>
      </c>
      <c r="C169" s="650"/>
      <c r="D169" s="650"/>
      <c r="E169" s="650"/>
      <c r="F169" s="651"/>
    </row>
    <row r="170" spans="1:6" ht="13.5" customHeight="1" x14ac:dyDescent="0.2">
      <c r="A170" s="668" t="s">
        <v>175</v>
      </c>
      <c r="B170" s="670" t="s">
        <v>36</v>
      </c>
      <c r="C170" s="671"/>
      <c r="D170" s="671"/>
      <c r="E170" s="671"/>
      <c r="F170" s="672"/>
    </row>
    <row r="171" spans="1:6" x14ac:dyDescent="0.2">
      <c r="A171" s="679"/>
      <c r="B171" s="673"/>
      <c r="C171" s="674"/>
      <c r="D171" s="674"/>
      <c r="E171" s="674"/>
      <c r="F171" s="675"/>
    </row>
    <row r="172" spans="1:6" ht="71.25" customHeight="1" thickBot="1" x14ac:dyDescent="0.25">
      <c r="A172" s="682"/>
      <c r="B172" s="673"/>
      <c r="C172" s="674"/>
      <c r="D172" s="674"/>
      <c r="E172" s="674"/>
      <c r="F172" s="675"/>
    </row>
    <row r="173" spans="1:6" ht="24.75" thickBot="1" x14ac:dyDescent="0.25">
      <c r="A173" s="25" t="s">
        <v>149</v>
      </c>
      <c r="B173" s="649" t="s">
        <v>97</v>
      </c>
      <c r="C173" s="650"/>
      <c r="D173" s="650"/>
      <c r="E173" s="650"/>
      <c r="F173" s="651"/>
    </row>
    <row r="174" spans="1:6" ht="27" customHeight="1" x14ac:dyDescent="0.2">
      <c r="A174" s="668" t="s">
        <v>47</v>
      </c>
      <c r="B174" s="670" t="s">
        <v>35</v>
      </c>
      <c r="C174" s="671"/>
      <c r="D174" s="671"/>
      <c r="E174" s="671"/>
      <c r="F174" s="672"/>
    </row>
    <row r="175" spans="1:6" x14ac:dyDescent="0.2">
      <c r="A175" s="679"/>
      <c r="B175" s="15"/>
      <c r="C175" s="16"/>
      <c r="D175" s="16"/>
      <c r="E175" s="9"/>
      <c r="F175" s="7"/>
    </row>
    <row r="176" spans="1:6" ht="12.75" customHeight="1" x14ac:dyDescent="0.2">
      <c r="A176" s="679"/>
      <c r="B176" s="666" t="s">
        <v>2</v>
      </c>
      <c r="C176" s="667"/>
      <c r="D176" s="667"/>
      <c r="E176" s="9">
        <v>8</v>
      </c>
      <c r="F176" s="7"/>
    </row>
    <row r="177" spans="1:6" x14ac:dyDescent="0.2">
      <c r="A177" s="679"/>
      <c r="B177" s="666" t="s">
        <v>3</v>
      </c>
      <c r="C177" s="667"/>
      <c r="D177" s="667"/>
      <c r="E177" s="9">
        <v>30</v>
      </c>
      <c r="F177" s="7"/>
    </row>
    <row r="178" spans="1:6" ht="12.75" customHeight="1" x14ac:dyDescent="0.2">
      <c r="A178" s="679"/>
      <c r="B178" s="666" t="s">
        <v>94</v>
      </c>
      <c r="C178" s="667"/>
      <c r="D178" s="667"/>
      <c r="E178" s="9">
        <v>1</v>
      </c>
      <c r="F178" s="7"/>
    </row>
    <row r="179" spans="1:6" x14ac:dyDescent="0.2">
      <c r="A179" s="679"/>
      <c r="B179" s="666" t="s">
        <v>95</v>
      </c>
      <c r="C179" s="674"/>
      <c r="D179" s="674"/>
      <c r="E179" s="9">
        <f>E176*E177</f>
        <v>240</v>
      </c>
      <c r="F179" s="7"/>
    </row>
    <row r="180" spans="1:6" x14ac:dyDescent="0.2">
      <c r="A180" s="679"/>
      <c r="B180" s="666"/>
      <c r="C180" s="674"/>
      <c r="D180" s="16"/>
      <c r="E180" s="9"/>
      <c r="F180" s="7"/>
    </row>
    <row r="181" spans="1:6" x14ac:dyDescent="0.2">
      <c r="A181" s="679"/>
      <c r="B181" s="666" t="s">
        <v>4</v>
      </c>
      <c r="C181" s="674"/>
      <c r="D181" s="674"/>
      <c r="E181" s="21">
        <f>E176*10</f>
        <v>80</v>
      </c>
      <c r="F181" s="7"/>
    </row>
    <row r="182" spans="1:6" x14ac:dyDescent="0.2">
      <c r="A182" s="679"/>
      <c r="B182" s="666" t="s">
        <v>5</v>
      </c>
      <c r="C182" s="674"/>
      <c r="D182" s="674"/>
      <c r="E182" s="9">
        <f>E176*22</f>
        <v>176</v>
      </c>
      <c r="F182" s="7"/>
    </row>
    <row r="183" spans="1:6" ht="13.5" thickBot="1" x14ac:dyDescent="0.25">
      <c r="A183" s="679"/>
      <c r="B183" s="666" t="s">
        <v>34</v>
      </c>
      <c r="C183" s="674"/>
      <c r="D183" s="674"/>
      <c r="E183" s="9">
        <f>E176*30</f>
        <v>240</v>
      </c>
      <c r="F183" s="7"/>
    </row>
    <row r="184" spans="1:6" ht="24.75" thickBot="1" x14ac:dyDescent="0.25">
      <c r="A184" s="1" t="s">
        <v>150</v>
      </c>
      <c r="B184" s="649" t="s">
        <v>97</v>
      </c>
      <c r="C184" s="650"/>
      <c r="D184" s="650"/>
      <c r="E184" s="650"/>
      <c r="F184" s="651"/>
    </row>
    <row r="185" spans="1:6" x14ac:dyDescent="0.2">
      <c r="A185" s="668" t="s">
        <v>234</v>
      </c>
      <c r="B185" s="670"/>
      <c r="C185" s="671"/>
      <c r="D185" s="671"/>
      <c r="E185" s="671"/>
      <c r="F185" s="672"/>
    </row>
    <row r="186" spans="1:6" x14ac:dyDescent="0.2">
      <c r="A186" s="647"/>
      <c r="B186" s="673"/>
      <c r="C186" s="674"/>
      <c r="D186" s="674"/>
      <c r="E186" s="674"/>
      <c r="F186" s="675"/>
    </row>
    <row r="187" spans="1:6" x14ac:dyDescent="0.2">
      <c r="A187" s="647"/>
      <c r="B187" s="673"/>
      <c r="C187" s="674"/>
      <c r="D187" s="674"/>
      <c r="E187" s="674"/>
      <c r="F187" s="675"/>
    </row>
    <row r="188" spans="1:6" ht="62.25" customHeight="1" thickBot="1" x14ac:dyDescent="0.25">
      <c r="A188" s="669"/>
      <c r="B188" s="676"/>
      <c r="C188" s="677"/>
      <c r="D188" s="677"/>
      <c r="E188" s="677"/>
      <c r="F188" s="678"/>
    </row>
    <row r="192" spans="1:6" ht="13.5" thickBot="1" x14ac:dyDescent="0.25"/>
    <row r="193" spans="1:6" ht="24.75" thickBot="1" x14ac:dyDescent="0.25">
      <c r="A193" s="1" t="s">
        <v>164</v>
      </c>
      <c r="B193" s="649" t="s">
        <v>97</v>
      </c>
      <c r="C193" s="650"/>
      <c r="D193" s="650"/>
      <c r="E193" s="650"/>
      <c r="F193" s="651"/>
    </row>
    <row r="194" spans="1:6" ht="13.5" customHeight="1" x14ac:dyDescent="0.2">
      <c r="A194" s="668" t="s">
        <v>28</v>
      </c>
      <c r="B194" s="4" t="s">
        <v>273</v>
      </c>
      <c r="E194" s="30"/>
      <c r="F194" s="6"/>
    </row>
    <row r="195" spans="1:6" ht="13.5" customHeight="1" x14ac:dyDescent="0.2">
      <c r="A195" s="679"/>
      <c r="B195" s="46"/>
      <c r="C195" s="46"/>
      <c r="D195" s="46"/>
      <c r="E195" s="9"/>
      <c r="F195" s="7"/>
    </row>
    <row r="196" spans="1:6" ht="13.5" customHeight="1" x14ac:dyDescent="0.2">
      <c r="A196" s="679"/>
      <c r="B196" s="76" t="s">
        <v>270</v>
      </c>
      <c r="C196" s="46" t="s">
        <v>271</v>
      </c>
      <c r="D196" s="46" t="s">
        <v>272</v>
      </c>
      <c r="E196" s="9"/>
      <c r="F196" s="7"/>
    </row>
    <row r="197" spans="1:6" x14ac:dyDescent="0.2">
      <c r="A197" s="647"/>
      <c r="B197" s="74">
        <v>2007</v>
      </c>
      <c r="C197" s="75">
        <f>C208/2.08</f>
        <v>61670.706730769234</v>
      </c>
      <c r="D197" s="75">
        <f>C197</f>
        <v>61670.706730769234</v>
      </c>
      <c r="E197" s="9"/>
      <c r="F197" s="7"/>
    </row>
    <row r="198" spans="1:6" x14ac:dyDescent="0.2">
      <c r="A198" s="647"/>
      <c r="B198" s="74">
        <v>2008</v>
      </c>
      <c r="C198" s="75">
        <f>C209/1.85</f>
        <v>1185593.7351351352</v>
      </c>
      <c r="D198" s="75">
        <f>D197+C198</f>
        <v>1247264.4418659045</v>
      </c>
      <c r="E198" s="9"/>
      <c r="F198" s="7"/>
    </row>
    <row r="199" spans="1:6" x14ac:dyDescent="0.2">
      <c r="A199" s="647"/>
      <c r="B199" s="74">
        <v>2009</v>
      </c>
      <c r="C199" s="75">
        <f>C210/1.54</f>
        <v>2715507.7922077919</v>
      </c>
      <c r="D199" s="75">
        <f t="shared" ref="D199:D204" si="0">D198+C199</f>
        <v>3962772.2340736967</v>
      </c>
      <c r="E199" s="9"/>
      <c r="F199" s="7"/>
    </row>
    <row r="200" spans="1:6" x14ac:dyDescent="0.2">
      <c r="A200" s="647"/>
      <c r="B200" s="74">
        <v>2010</v>
      </c>
      <c r="C200" s="75">
        <f>C211/1.54</f>
        <v>1225233.1168831168</v>
      </c>
      <c r="D200" s="75">
        <f t="shared" si="0"/>
        <v>5188005.3509568134</v>
      </c>
      <c r="E200" s="9"/>
      <c r="F200" s="7"/>
    </row>
    <row r="201" spans="1:6" x14ac:dyDescent="0.2">
      <c r="A201" s="647"/>
      <c r="B201" s="74">
        <v>2011</v>
      </c>
      <c r="C201" s="75">
        <f>C212/1.59</f>
        <v>5103362.9245283017</v>
      </c>
      <c r="D201" s="75">
        <f t="shared" si="0"/>
        <v>10291368.275485115</v>
      </c>
      <c r="E201" s="9"/>
      <c r="F201" s="7"/>
    </row>
    <row r="202" spans="1:6" x14ac:dyDescent="0.2">
      <c r="A202" s="647"/>
      <c r="B202" s="74">
        <v>2012</v>
      </c>
      <c r="C202" s="75">
        <f>C213/1.59</f>
        <v>6988120.1949685523</v>
      </c>
      <c r="D202" s="75">
        <f t="shared" si="0"/>
        <v>17279488.470453668</v>
      </c>
      <c r="E202" s="9"/>
      <c r="F202" s="7"/>
    </row>
    <row r="203" spans="1:6" x14ac:dyDescent="0.2">
      <c r="A203" s="647"/>
      <c r="B203" s="74">
        <v>2013</v>
      </c>
      <c r="C203" s="75">
        <f>C214/1.59</f>
        <v>6568277.3584905658</v>
      </c>
      <c r="D203" s="75">
        <f t="shared" si="0"/>
        <v>23847765.828944236</v>
      </c>
      <c r="E203" s="9"/>
      <c r="F203" s="7"/>
    </row>
    <row r="204" spans="1:6" x14ac:dyDescent="0.2">
      <c r="A204" s="647"/>
      <c r="B204" s="74">
        <v>2014</v>
      </c>
      <c r="C204" s="75">
        <f>C215/1.59</f>
        <v>152234.1572327044</v>
      </c>
      <c r="D204" s="75">
        <f t="shared" si="0"/>
        <v>23999999.986176942</v>
      </c>
      <c r="E204" s="9"/>
      <c r="F204" s="7"/>
    </row>
    <row r="205" spans="1:6" x14ac:dyDescent="0.2">
      <c r="A205" s="647"/>
      <c r="B205" s="74"/>
      <c r="C205" s="75"/>
      <c r="D205" s="75"/>
      <c r="E205" s="9"/>
      <c r="F205" s="7"/>
    </row>
    <row r="206" spans="1:6" x14ac:dyDescent="0.2">
      <c r="A206" s="647"/>
      <c r="B206" s="74"/>
      <c r="C206" s="75"/>
      <c r="D206" s="75"/>
      <c r="E206" s="9"/>
      <c r="F206" s="7"/>
    </row>
    <row r="207" spans="1:6" x14ac:dyDescent="0.2">
      <c r="A207" s="647"/>
      <c r="B207" s="76" t="s">
        <v>270</v>
      </c>
      <c r="C207" s="46" t="s">
        <v>1</v>
      </c>
      <c r="D207" s="46" t="s">
        <v>15</v>
      </c>
      <c r="E207" s="9"/>
      <c r="F207" s="7"/>
    </row>
    <row r="208" spans="1:6" x14ac:dyDescent="0.2">
      <c r="A208" s="647"/>
      <c r="B208" s="74">
        <v>2007</v>
      </c>
      <c r="C208" s="155">
        <v>128275.07</v>
      </c>
      <c r="D208" s="155">
        <f>C208</f>
        <v>128275.07</v>
      </c>
      <c r="E208" s="9"/>
      <c r="F208" s="7"/>
    </row>
    <row r="209" spans="1:6" x14ac:dyDescent="0.2">
      <c r="A209" s="647"/>
      <c r="B209" s="74">
        <v>2008</v>
      </c>
      <c r="C209" s="155">
        <v>2193348.41</v>
      </c>
      <c r="D209" s="155">
        <f>D208+C209</f>
        <v>2321623.48</v>
      </c>
      <c r="E209" s="9"/>
      <c r="F209" s="7"/>
    </row>
    <row r="210" spans="1:6" x14ac:dyDescent="0.2">
      <c r="A210" s="647"/>
      <c r="B210" s="74">
        <v>2009</v>
      </c>
      <c r="C210" s="155">
        <v>4181882</v>
      </c>
      <c r="D210" s="155">
        <f t="shared" ref="D210:D215" si="1">D209+C210</f>
        <v>6503505.4800000004</v>
      </c>
      <c r="E210" s="9"/>
      <c r="F210" s="7"/>
    </row>
    <row r="211" spans="1:6" x14ac:dyDescent="0.2">
      <c r="A211" s="647"/>
      <c r="B211" s="74">
        <v>2010</v>
      </c>
      <c r="C211" s="155">
        <v>1886859</v>
      </c>
      <c r="D211" s="155">
        <f t="shared" si="1"/>
        <v>8390364.4800000004</v>
      </c>
      <c r="E211" s="9"/>
      <c r="F211" s="7"/>
    </row>
    <row r="212" spans="1:6" x14ac:dyDescent="0.2">
      <c r="A212" s="647"/>
      <c r="B212" s="74">
        <v>2011</v>
      </c>
      <c r="C212" s="155">
        <v>8114347.0499999998</v>
      </c>
      <c r="D212" s="155">
        <f t="shared" si="1"/>
        <v>16504711.530000001</v>
      </c>
      <c r="E212" s="9"/>
      <c r="F212" s="7"/>
    </row>
    <row r="213" spans="1:6" x14ac:dyDescent="0.2">
      <c r="A213" s="647"/>
      <c r="B213" s="74">
        <v>2012</v>
      </c>
      <c r="C213" s="155">
        <v>11111111.109999999</v>
      </c>
      <c r="D213" s="155">
        <f t="shared" si="1"/>
        <v>27615822.640000001</v>
      </c>
      <c r="E213" s="9"/>
      <c r="F213" s="7"/>
    </row>
    <row r="214" spans="1:6" x14ac:dyDescent="0.2">
      <c r="A214" s="647"/>
      <c r="B214" s="74">
        <v>2013</v>
      </c>
      <c r="C214" s="155">
        <v>10443561</v>
      </c>
      <c r="D214" s="155">
        <f t="shared" si="1"/>
        <v>38059383.640000001</v>
      </c>
      <c r="E214" s="9"/>
      <c r="F214" s="7"/>
    </row>
    <row r="215" spans="1:6" x14ac:dyDescent="0.2">
      <c r="A215" s="647"/>
      <c r="B215" s="74">
        <v>2014</v>
      </c>
      <c r="C215" s="155">
        <v>242052.31</v>
      </c>
      <c r="D215" s="155">
        <f t="shared" si="1"/>
        <v>38301435.950000003</v>
      </c>
      <c r="E215" s="9"/>
      <c r="F215" s="7"/>
    </row>
    <row r="216" spans="1:6" ht="13.5" thickBot="1" x14ac:dyDescent="0.25">
      <c r="A216" s="647"/>
      <c r="B216" s="74"/>
      <c r="C216" s="75"/>
      <c r="D216" s="75"/>
      <c r="E216" s="9"/>
      <c r="F216" s="7"/>
    </row>
    <row r="217" spans="1:6" ht="24.75" thickBot="1" x14ac:dyDescent="0.25">
      <c r="A217" s="1" t="s">
        <v>165</v>
      </c>
      <c r="B217" s="649" t="s">
        <v>97</v>
      </c>
      <c r="C217" s="650"/>
      <c r="D217" s="650"/>
      <c r="E217" s="650"/>
      <c r="F217" s="651"/>
    </row>
    <row r="218" spans="1:6" x14ac:dyDescent="0.2">
      <c r="A218" s="668" t="s">
        <v>0</v>
      </c>
      <c r="B218" s="62" t="s">
        <v>274</v>
      </c>
      <c r="C218" s="72"/>
      <c r="D218" s="72"/>
      <c r="E218" s="30"/>
      <c r="F218" s="6"/>
    </row>
    <row r="219" spans="1:6" x14ac:dyDescent="0.2">
      <c r="A219" s="679"/>
      <c r="B219" s="46"/>
      <c r="C219" s="46"/>
      <c r="D219" s="46"/>
      <c r="E219" s="9"/>
      <c r="F219" s="7"/>
    </row>
    <row r="220" spans="1:6" x14ac:dyDescent="0.2">
      <c r="A220" s="679"/>
      <c r="B220" s="76" t="s">
        <v>270</v>
      </c>
      <c r="C220" s="46" t="s">
        <v>271</v>
      </c>
      <c r="D220" s="46" t="s">
        <v>272</v>
      </c>
      <c r="E220" s="9"/>
      <c r="F220" s="7"/>
    </row>
    <row r="221" spans="1:6" x14ac:dyDescent="0.2">
      <c r="A221" s="679"/>
      <c r="B221" s="74">
        <v>2007</v>
      </c>
      <c r="C221" s="158">
        <f>C232/2.83</f>
        <v>13172.081272084804</v>
      </c>
      <c r="D221" s="77">
        <f>C221</f>
        <v>13172.081272084804</v>
      </c>
      <c r="E221" s="9"/>
      <c r="F221" s="7"/>
    </row>
    <row r="222" spans="1:6" x14ac:dyDescent="0.2">
      <c r="A222" s="679"/>
      <c r="B222" s="74">
        <v>2008</v>
      </c>
      <c r="C222" s="158">
        <f>C233/1.85</f>
        <v>37964.410810810812</v>
      </c>
      <c r="D222" s="77">
        <f>D221+C222</f>
        <v>51136.492082895616</v>
      </c>
      <c r="E222" s="9"/>
      <c r="F222" s="7"/>
    </row>
    <row r="223" spans="1:6" x14ac:dyDescent="0.2">
      <c r="A223" s="679"/>
      <c r="B223" s="74">
        <v>2009</v>
      </c>
      <c r="C223" s="158">
        <f>C234/1.54</f>
        <v>2156726.512987013</v>
      </c>
      <c r="D223" s="77">
        <f t="shared" ref="D223:D228" si="2">D222+C223</f>
        <v>2207863.0050699087</v>
      </c>
      <c r="E223" s="9"/>
      <c r="F223" s="7"/>
    </row>
    <row r="224" spans="1:6" x14ac:dyDescent="0.2">
      <c r="A224" s="679"/>
      <c r="B224" s="74">
        <v>2010</v>
      </c>
      <c r="C224" s="159">
        <f>C235/1.54</f>
        <v>3150698.6363636367</v>
      </c>
      <c r="D224" s="77">
        <f t="shared" si="2"/>
        <v>5358561.6414335454</v>
      </c>
      <c r="E224" s="9"/>
      <c r="F224" s="7"/>
    </row>
    <row r="225" spans="1:6" x14ac:dyDescent="0.2">
      <c r="A225" s="679"/>
      <c r="B225" s="74">
        <v>2011</v>
      </c>
      <c r="C225" s="160">
        <f>C236/1.59</f>
        <v>3299648.2955974843</v>
      </c>
      <c r="D225" s="77">
        <f t="shared" si="2"/>
        <v>8658209.9370310307</v>
      </c>
      <c r="E225" s="9"/>
      <c r="F225" s="7"/>
    </row>
    <row r="226" spans="1:6" x14ac:dyDescent="0.2">
      <c r="A226" s="679"/>
      <c r="B226" s="74">
        <v>2012</v>
      </c>
      <c r="C226" s="160">
        <f>C237/1.59</f>
        <v>3494060.0981132071</v>
      </c>
      <c r="D226" s="77">
        <f t="shared" si="2"/>
        <v>12152270.035144238</v>
      </c>
      <c r="E226" s="9"/>
      <c r="F226" s="7"/>
    </row>
    <row r="227" spans="1:6" x14ac:dyDescent="0.2">
      <c r="A227" s="647"/>
      <c r="B227" s="74">
        <v>2013</v>
      </c>
      <c r="C227" s="160">
        <f>C238/1.59</f>
        <v>2269652.2012578617</v>
      </c>
      <c r="D227" s="77">
        <f t="shared" si="2"/>
        <v>14421922.2364021</v>
      </c>
      <c r="E227" s="9"/>
      <c r="F227" s="7"/>
    </row>
    <row r="228" spans="1:6" x14ac:dyDescent="0.2">
      <c r="A228" s="647"/>
      <c r="B228" s="74">
        <v>2014</v>
      </c>
      <c r="C228" s="160">
        <f>C239/1.59</f>
        <v>125786.16352201258</v>
      </c>
      <c r="D228" s="77">
        <f t="shared" si="2"/>
        <v>14547708.399924112</v>
      </c>
      <c r="E228" s="9"/>
      <c r="F228" s="7"/>
    </row>
    <row r="229" spans="1:6" x14ac:dyDescent="0.2">
      <c r="A229" s="647"/>
      <c r="B229" s="74"/>
      <c r="C229" s="78"/>
      <c r="D229" s="77"/>
      <c r="E229" s="9"/>
      <c r="F229" s="7"/>
    </row>
    <row r="230" spans="1:6" x14ac:dyDescent="0.2">
      <c r="A230" s="647"/>
      <c r="B230" s="74"/>
      <c r="C230" s="78"/>
      <c r="D230" s="77"/>
      <c r="E230" s="9"/>
      <c r="F230" s="7"/>
    </row>
    <row r="231" spans="1:6" x14ac:dyDescent="0.2">
      <c r="A231" s="647"/>
      <c r="B231" s="76" t="s">
        <v>270</v>
      </c>
      <c r="C231" s="46" t="s">
        <v>1</v>
      </c>
      <c r="D231" s="46" t="s">
        <v>15</v>
      </c>
      <c r="E231" s="9"/>
      <c r="F231" s="7"/>
    </row>
    <row r="232" spans="1:6" x14ac:dyDescent="0.2">
      <c r="A232" s="647"/>
      <c r="B232" s="74">
        <v>2007</v>
      </c>
      <c r="C232" s="155">
        <v>37276.99</v>
      </c>
      <c r="D232" s="155">
        <f>C232</f>
        <v>37276.99</v>
      </c>
      <c r="E232" s="9"/>
      <c r="F232" s="7"/>
    </row>
    <row r="233" spans="1:6" x14ac:dyDescent="0.2">
      <c r="A233" s="647"/>
      <c r="B233" s="74">
        <v>2008</v>
      </c>
      <c r="C233" s="155">
        <v>70234.16</v>
      </c>
      <c r="D233" s="155">
        <f>D232+C233</f>
        <v>107511.15</v>
      </c>
      <c r="E233" s="9"/>
      <c r="F233" s="7"/>
    </row>
    <row r="234" spans="1:6" x14ac:dyDescent="0.2">
      <c r="A234" s="647"/>
      <c r="B234" s="74">
        <v>2009</v>
      </c>
      <c r="C234" s="155">
        <v>3321358.83</v>
      </c>
      <c r="D234" s="155">
        <f t="shared" ref="D234:D239" si="3">D233+C234</f>
        <v>3428869.98</v>
      </c>
      <c r="E234" s="9"/>
      <c r="F234" s="7"/>
    </row>
    <row r="235" spans="1:6" x14ac:dyDescent="0.2">
      <c r="A235" s="647"/>
      <c r="B235" s="74">
        <v>2010</v>
      </c>
      <c r="C235" s="155">
        <v>4852075.9000000004</v>
      </c>
      <c r="D235" s="155">
        <f t="shared" si="3"/>
        <v>8280945.8800000008</v>
      </c>
      <c r="E235" s="9"/>
      <c r="F235" s="7"/>
    </row>
    <row r="236" spans="1:6" x14ac:dyDescent="0.2">
      <c r="A236" s="647"/>
      <c r="B236" s="74">
        <v>2011</v>
      </c>
      <c r="C236" s="155">
        <v>5246440.79</v>
      </c>
      <c r="D236" s="155">
        <f t="shared" si="3"/>
        <v>13527386.670000002</v>
      </c>
      <c r="E236" s="9"/>
      <c r="F236" s="7"/>
    </row>
    <row r="237" spans="1:6" x14ac:dyDescent="0.2">
      <c r="A237" s="647"/>
      <c r="B237" s="74">
        <v>2012</v>
      </c>
      <c r="C237" s="155">
        <v>5555555.5559999999</v>
      </c>
      <c r="D237" s="155">
        <f t="shared" si="3"/>
        <v>19082942.226000004</v>
      </c>
      <c r="E237" s="9"/>
      <c r="F237" s="7"/>
    </row>
    <row r="238" spans="1:6" x14ac:dyDescent="0.2">
      <c r="A238" s="647"/>
      <c r="B238" s="74">
        <v>2013</v>
      </c>
      <c r="C238" s="155">
        <v>3608747</v>
      </c>
      <c r="D238" s="155">
        <f t="shared" si="3"/>
        <v>22691689.226000004</v>
      </c>
      <c r="E238" s="9"/>
      <c r="F238" s="7"/>
    </row>
    <row r="239" spans="1:6" x14ac:dyDescent="0.2">
      <c r="A239" s="647"/>
      <c r="B239" s="74">
        <v>2014</v>
      </c>
      <c r="C239" s="155">
        <v>200000</v>
      </c>
      <c r="D239" s="155">
        <f t="shared" si="3"/>
        <v>22891689.226000004</v>
      </c>
      <c r="E239" s="9"/>
      <c r="F239" s="7"/>
    </row>
    <row r="240" spans="1:6" x14ac:dyDescent="0.2">
      <c r="A240" s="647"/>
      <c r="B240" s="74"/>
      <c r="C240" s="78"/>
      <c r="D240" s="77"/>
      <c r="E240" s="9"/>
      <c r="F240" s="7"/>
    </row>
    <row r="241" spans="1:6" ht="13.5" thickBot="1" x14ac:dyDescent="0.25">
      <c r="A241" s="669"/>
      <c r="B241" s="63"/>
      <c r="C241" s="64"/>
      <c r="D241" s="64"/>
      <c r="E241" s="64"/>
      <c r="F241" s="65"/>
    </row>
    <row r="242" spans="1:6" ht="24.75" thickBot="1" x14ac:dyDescent="0.25">
      <c r="A242" s="1" t="s">
        <v>166</v>
      </c>
      <c r="B242" s="649" t="s">
        <v>97</v>
      </c>
      <c r="C242" s="650"/>
      <c r="D242" s="650"/>
      <c r="E242" s="650"/>
      <c r="F242" s="651"/>
    </row>
    <row r="243" spans="1:6" ht="38.25" x14ac:dyDescent="0.2">
      <c r="A243" s="680" t="s">
        <v>58</v>
      </c>
      <c r="B243" s="72" t="s">
        <v>270</v>
      </c>
      <c r="C243" s="72" t="s">
        <v>262</v>
      </c>
      <c r="D243" s="72" t="s">
        <v>263</v>
      </c>
      <c r="E243" s="72" t="s">
        <v>266</v>
      </c>
      <c r="F243" s="6"/>
    </row>
    <row r="244" spans="1:6" x14ac:dyDescent="0.2">
      <c r="A244" s="685"/>
      <c r="B244" s="61" t="s">
        <v>260</v>
      </c>
      <c r="C244" s="52">
        <v>382</v>
      </c>
      <c r="D244" s="52">
        <v>354</v>
      </c>
      <c r="E244" s="73">
        <f>D244/C244</f>
        <v>0.92670157068062831</v>
      </c>
      <c r="F244" s="7"/>
    </row>
    <row r="245" spans="1:6" x14ac:dyDescent="0.2">
      <c r="A245" s="685"/>
      <c r="B245" s="61" t="s">
        <v>261</v>
      </c>
      <c r="C245" s="52">
        <v>390</v>
      </c>
      <c r="D245" s="52">
        <v>360</v>
      </c>
      <c r="E245" s="73">
        <f>D245/C245</f>
        <v>0.92307692307692313</v>
      </c>
      <c r="F245" s="7"/>
    </row>
    <row r="246" spans="1:6" ht="13.5" thickBot="1" x14ac:dyDescent="0.25">
      <c r="A246" s="686"/>
      <c r="B246" s="63"/>
      <c r="C246" s="64"/>
      <c r="D246" s="64"/>
      <c r="E246" s="64"/>
      <c r="F246" s="65"/>
    </row>
    <row r="247" spans="1:6" ht="24.75" thickBot="1" x14ac:dyDescent="0.25">
      <c r="A247" s="1" t="s">
        <v>167</v>
      </c>
      <c r="B247" s="649" t="s">
        <v>97</v>
      </c>
      <c r="C247" s="650"/>
      <c r="D247" s="650"/>
      <c r="E247" s="650"/>
      <c r="F247" s="651"/>
    </row>
    <row r="248" spans="1:6" ht="45" customHeight="1" x14ac:dyDescent="0.2">
      <c r="A248" s="668" t="s">
        <v>235</v>
      </c>
      <c r="B248" s="72" t="s">
        <v>270</v>
      </c>
      <c r="C248" s="72" t="s">
        <v>264</v>
      </c>
      <c r="D248" s="72" t="s">
        <v>265</v>
      </c>
      <c r="E248" s="72" t="s">
        <v>267</v>
      </c>
      <c r="F248" s="6"/>
    </row>
    <row r="249" spans="1:6" x14ac:dyDescent="0.2">
      <c r="A249" s="647"/>
      <c r="B249" s="61" t="s">
        <v>268</v>
      </c>
      <c r="C249" s="52">
        <v>87</v>
      </c>
      <c r="D249" s="52">
        <v>15</v>
      </c>
      <c r="E249" s="73">
        <f>D249/C249</f>
        <v>0.17241379310344829</v>
      </c>
      <c r="F249" s="7"/>
    </row>
    <row r="250" spans="1:6" x14ac:dyDescent="0.2">
      <c r="A250" s="647"/>
      <c r="B250" s="61" t="s">
        <v>269</v>
      </c>
      <c r="C250" s="52">
        <v>24</v>
      </c>
      <c r="D250" s="52">
        <v>5</v>
      </c>
      <c r="E250" s="73">
        <f>D250/C250</f>
        <v>0.20833333333333334</v>
      </c>
      <c r="F250" s="7"/>
    </row>
    <row r="251" spans="1:6" ht="12.75" customHeight="1" thickBot="1" x14ac:dyDescent="0.25">
      <c r="A251" s="669"/>
      <c r="B251" s="63"/>
      <c r="C251" s="64"/>
      <c r="D251" s="64"/>
      <c r="E251" s="64"/>
      <c r="F251" s="65"/>
    </row>
    <row r="252" spans="1:6" ht="24.75" thickBot="1" x14ac:dyDescent="0.25">
      <c r="A252" s="1" t="s">
        <v>88</v>
      </c>
      <c r="B252" s="649" t="s">
        <v>97</v>
      </c>
      <c r="C252" s="650"/>
      <c r="D252" s="650"/>
      <c r="E252" s="650"/>
      <c r="F252" s="651"/>
    </row>
    <row r="253" spans="1:6" x14ac:dyDescent="0.2">
      <c r="A253" s="668" t="s">
        <v>50</v>
      </c>
      <c r="B253" s="670"/>
      <c r="C253" s="671"/>
      <c r="D253" s="671"/>
      <c r="E253" s="671"/>
      <c r="F253" s="672"/>
    </row>
    <row r="254" spans="1:6" x14ac:dyDescent="0.2">
      <c r="A254" s="647"/>
      <c r="B254" s="673"/>
      <c r="C254" s="674"/>
      <c r="D254" s="674"/>
      <c r="E254" s="674"/>
      <c r="F254" s="675"/>
    </row>
    <row r="255" spans="1:6" x14ac:dyDescent="0.2">
      <c r="A255" s="647"/>
      <c r="B255" s="673"/>
      <c r="C255" s="674"/>
      <c r="D255" s="674"/>
      <c r="E255" s="674"/>
      <c r="F255" s="675"/>
    </row>
    <row r="256" spans="1:6" ht="73.5" customHeight="1" thickBot="1" x14ac:dyDescent="0.25">
      <c r="A256" s="669"/>
      <c r="B256" s="676"/>
      <c r="C256" s="677"/>
      <c r="D256" s="677"/>
      <c r="E256" s="677"/>
      <c r="F256" s="678"/>
    </row>
  </sheetData>
  <mergeCells count="114">
    <mergeCell ref="A1:F1"/>
    <mergeCell ref="A3:A6"/>
    <mergeCell ref="A45:A48"/>
    <mergeCell ref="A50:A53"/>
    <mergeCell ref="B2:F2"/>
    <mergeCell ref="B50:F53"/>
    <mergeCell ref="B7:F7"/>
    <mergeCell ref="A76:A77"/>
    <mergeCell ref="B45:F48"/>
    <mergeCell ref="B29:F29"/>
    <mergeCell ref="B39:F39"/>
    <mergeCell ref="B40:F43"/>
    <mergeCell ref="B44:F44"/>
    <mergeCell ref="A59:A65"/>
    <mergeCell ref="B49:F49"/>
    <mergeCell ref="A40:A43"/>
    <mergeCell ref="B3:F6"/>
    <mergeCell ref="A17:A29"/>
    <mergeCell ref="A31:A38"/>
    <mergeCell ref="B28:F28"/>
    <mergeCell ref="B8:F13"/>
    <mergeCell ref="B30:F30"/>
    <mergeCell ref="A8:A13"/>
    <mergeCell ref="B16:F16"/>
    <mergeCell ref="A67:A74"/>
    <mergeCell ref="B70:D70"/>
    <mergeCell ref="B74:D74"/>
    <mergeCell ref="B69:D69"/>
    <mergeCell ref="B71:D71"/>
    <mergeCell ref="B72:D72"/>
    <mergeCell ref="B87:D87"/>
    <mergeCell ref="B88:D88"/>
    <mergeCell ref="B76:F77"/>
    <mergeCell ref="B86:D86"/>
    <mergeCell ref="B82:F82"/>
    <mergeCell ref="B85:F85"/>
    <mergeCell ref="A83:A111"/>
    <mergeCell ref="B105:D105"/>
    <mergeCell ref="B111:F111"/>
    <mergeCell ref="B107:D107"/>
    <mergeCell ref="B108:D108"/>
    <mergeCell ref="B110:D110"/>
    <mergeCell ref="B104:E104"/>
    <mergeCell ref="B106:D106"/>
    <mergeCell ref="B58:F58"/>
    <mergeCell ref="B73:D73"/>
    <mergeCell ref="B75:F75"/>
    <mergeCell ref="B89:D89"/>
    <mergeCell ref="B92:F92"/>
    <mergeCell ref="B103:D103"/>
    <mergeCell ref="B96:D96"/>
    <mergeCell ref="B100:D100"/>
    <mergeCell ref="B59:F65"/>
    <mergeCell ref="B101:D101"/>
    <mergeCell ref="B97:D97"/>
    <mergeCell ref="B83:D83"/>
    <mergeCell ref="B67:F67"/>
    <mergeCell ref="B66:F66"/>
    <mergeCell ref="B90:D90"/>
    <mergeCell ref="B91:D91"/>
    <mergeCell ref="B98:F98"/>
    <mergeCell ref="B93:D93"/>
    <mergeCell ref="B95:D95"/>
    <mergeCell ref="B94:D94"/>
    <mergeCell ref="B99:D99"/>
    <mergeCell ref="B102:D102"/>
    <mergeCell ref="A170:A172"/>
    <mergeCell ref="A174:A183"/>
    <mergeCell ref="B170:F172"/>
    <mergeCell ref="B181:D181"/>
    <mergeCell ref="B182:D182"/>
    <mergeCell ref="B177:D177"/>
    <mergeCell ref="B253:F256"/>
    <mergeCell ref="B247:F247"/>
    <mergeCell ref="B185:F188"/>
    <mergeCell ref="A253:A256"/>
    <mergeCell ref="A248:A251"/>
    <mergeCell ref="A243:A246"/>
    <mergeCell ref="B242:F242"/>
    <mergeCell ref="B252:F252"/>
    <mergeCell ref="B217:F217"/>
    <mergeCell ref="A218:A241"/>
    <mergeCell ref="A194:A216"/>
    <mergeCell ref="A185:A188"/>
    <mergeCell ref="B180:C180"/>
    <mergeCell ref="B193:F193"/>
    <mergeCell ref="B184:F184"/>
    <mergeCell ref="B173:F173"/>
    <mergeCell ref="B183:D183"/>
    <mergeCell ref="B179:D179"/>
    <mergeCell ref="B178:D178"/>
    <mergeCell ref="B174:F174"/>
    <mergeCell ref="B176:D176"/>
    <mergeCell ref="B116:F116"/>
    <mergeCell ref="B139:F140"/>
    <mergeCell ref="C121:D121"/>
    <mergeCell ref="E121:F121"/>
    <mergeCell ref="B109:D109"/>
    <mergeCell ref="E130:F130"/>
    <mergeCell ref="A142:A152"/>
    <mergeCell ref="C146:D146"/>
    <mergeCell ref="B169:F169"/>
    <mergeCell ref="B160:F164"/>
    <mergeCell ref="B154:F154"/>
    <mergeCell ref="B141:F141"/>
    <mergeCell ref="E146:F146"/>
    <mergeCell ref="B144:D144"/>
    <mergeCell ref="C130:D130"/>
    <mergeCell ref="A155:A158"/>
    <mergeCell ref="B155:F158"/>
    <mergeCell ref="A117:A137"/>
    <mergeCell ref="A139:A140"/>
    <mergeCell ref="B138:F138"/>
    <mergeCell ref="A160:A164"/>
  </mergeCells>
  <phoneticPr fontId="17" type="noConversion"/>
  <pageMargins left="0.25" right="0.25" top="0.75" bottom="0.75" header="0.3" footer="0.3"/>
  <ignoredErrors>
    <ignoredError sqref="F101:F103"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8"/>
  <sheetViews>
    <sheetView topLeftCell="E19" zoomScale="70" zoomScaleNormal="70" workbookViewId="0">
      <selection activeCell="T45" sqref="T45"/>
    </sheetView>
  </sheetViews>
  <sheetFormatPr defaultColWidth="8.85546875" defaultRowHeight="12.75" x14ac:dyDescent="0.2"/>
  <cols>
    <col min="1" max="1" width="24.7109375" style="150" customWidth="1"/>
    <col min="2" max="2" width="14.28515625" style="150" customWidth="1"/>
    <col min="3" max="8" width="14.85546875" style="150" customWidth="1"/>
    <col min="9" max="9" width="8.85546875" style="150"/>
    <col min="10" max="10" width="25.140625" style="150" bestFit="1" customWidth="1"/>
    <col min="11" max="11" width="16.42578125" style="150" bestFit="1" customWidth="1"/>
    <col min="12" max="12" width="18.28515625" style="150" bestFit="1" customWidth="1"/>
    <col min="13" max="13" width="10.5703125" style="150" bestFit="1" customWidth="1"/>
    <col min="14" max="18" width="8.85546875" style="150"/>
    <col min="19" max="19" width="28.5703125" style="150" customWidth="1"/>
    <col min="20" max="20" width="15.7109375" style="150" bestFit="1" customWidth="1"/>
    <col min="21" max="21" width="19.140625" style="150" bestFit="1" customWidth="1"/>
    <col min="22" max="22" width="10.5703125" style="150" bestFit="1" customWidth="1"/>
    <col min="23" max="24" width="8.85546875" style="150"/>
    <col min="25" max="25" width="9.5703125" style="150" bestFit="1" customWidth="1"/>
    <col min="26" max="16384" width="8.85546875" style="150"/>
  </cols>
  <sheetData>
    <row r="1" spans="1:28" ht="15.75" thickBot="1" x14ac:dyDescent="0.25">
      <c r="A1" s="306" t="s">
        <v>323</v>
      </c>
      <c r="B1" s="306"/>
      <c r="C1" s="306"/>
      <c r="D1" s="306"/>
      <c r="E1" s="306"/>
      <c r="F1" s="306"/>
      <c r="G1" s="306"/>
      <c r="H1" s="306"/>
      <c r="I1" s="360"/>
      <c r="J1" s="359" t="s">
        <v>324</v>
      </c>
      <c r="K1" s="359"/>
      <c r="L1" s="359" t="s">
        <v>321</v>
      </c>
      <c r="M1" s="359"/>
      <c r="N1" s="359"/>
      <c r="O1" s="359"/>
      <c r="P1" s="359"/>
      <c r="Q1" s="359"/>
      <c r="R1" s="360"/>
      <c r="S1" s="424" t="s">
        <v>400</v>
      </c>
      <c r="T1" s="424"/>
      <c r="U1" s="421"/>
      <c r="V1" s="424"/>
      <c r="W1" s="424"/>
      <c r="X1" s="424"/>
      <c r="Y1" s="424"/>
      <c r="Z1" s="424"/>
      <c r="AA1" s="425"/>
      <c r="AB1" s="424"/>
    </row>
    <row r="2" spans="1:28" s="149" customFormat="1" ht="14.25" thickTop="1" thickBot="1" x14ac:dyDescent="0.25">
      <c r="A2" s="307" t="s">
        <v>220</v>
      </c>
      <c r="B2" s="725">
        <v>11000000</v>
      </c>
      <c r="C2" s="725"/>
      <c r="D2" s="308"/>
      <c r="E2" s="308"/>
      <c r="F2" s="308"/>
      <c r="G2" s="308"/>
      <c r="H2" s="309"/>
      <c r="I2" s="358"/>
      <c r="J2" s="361" t="s">
        <v>220</v>
      </c>
      <c r="K2" s="724">
        <v>10500000</v>
      </c>
      <c r="L2" s="724"/>
      <c r="M2" s="362" t="s">
        <v>321</v>
      </c>
      <c r="N2" s="362"/>
      <c r="O2" s="362"/>
      <c r="P2" s="362"/>
      <c r="Q2" s="363"/>
      <c r="R2" s="358"/>
      <c r="S2" s="426" t="s">
        <v>220</v>
      </c>
      <c r="T2" s="355">
        <v>10500000</v>
      </c>
      <c r="U2" s="355"/>
      <c r="V2" s="427" t="s">
        <v>321</v>
      </c>
      <c r="W2" s="427"/>
      <c r="X2" s="427"/>
      <c r="Y2" s="427"/>
      <c r="Z2" s="428"/>
      <c r="AA2" s="422"/>
      <c r="AB2" s="429"/>
    </row>
    <row r="3" spans="1:28" ht="90" thickTop="1" x14ac:dyDescent="0.2">
      <c r="A3" s="311" t="s">
        <v>214</v>
      </c>
      <c r="B3" s="312" t="s">
        <v>240</v>
      </c>
      <c r="C3" s="312" t="s">
        <v>241</v>
      </c>
      <c r="D3" s="313" t="s">
        <v>242</v>
      </c>
      <c r="E3" s="313" t="s">
        <v>243</v>
      </c>
      <c r="F3" s="313" t="s">
        <v>253</v>
      </c>
      <c r="G3" s="313" t="s">
        <v>287</v>
      </c>
      <c r="H3" s="314" t="s">
        <v>288</v>
      </c>
      <c r="I3" s="369" t="s">
        <v>325</v>
      </c>
      <c r="J3" s="365" t="s">
        <v>214</v>
      </c>
      <c r="K3" s="366" t="s">
        <v>240</v>
      </c>
      <c r="L3" s="366" t="s">
        <v>241</v>
      </c>
      <c r="M3" s="367" t="s">
        <v>242</v>
      </c>
      <c r="N3" s="367" t="s">
        <v>243</v>
      </c>
      <c r="O3" s="367" t="s">
        <v>253</v>
      </c>
      <c r="P3" s="367" t="s">
        <v>287</v>
      </c>
      <c r="Q3" s="368" t="s">
        <v>288</v>
      </c>
      <c r="R3" s="369" t="s">
        <v>325</v>
      </c>
      <c r="S3" s="430" t="s">
        <v>214</v>
      </c>
      <c r="T3" s="431" t="s">
        <v>240</v>
      </c>
      <c r="U3" s="431" t="s">
        <v>241</v>
      </c>
      <c r="V3" s="432" t="s">
        <v>242</v>
      </c>
      <c r="W3" s="432" t="s">
        <v>243</v>
      </c>
      <c r="X3" s="432" t="s">
        <v>253</v>
      </c>
      <c r="Y3" s="432" t="s">
        <v>287</v>
      </c>
      <c r="Z3" s="433" t="s">
        <v>288</v>
      </c>
      <c r="AA3" s="434" t="s">
        <v>325</v>
      </c>
      <c r="AB3" s="429"/>
    </row>
    <row r="4" spans="1:28" x14ac:dyDescent="0.2">
      <c r="A4" s="315" t="s">
        <v>286</v>
      </c>
      <c r="B4" s="316">
        <v>0.34</v>
      </c>
      <c r="C4" s="317">
        <v>3740000</v>
      </c>
      <c r="D4" s="318">
        <v>350</v>
      </c>
      <c r="E4" s="319">
        <v>10686</v>
      </c>
      <c r="F4" s="319">
        <v>3</v>
      </c>
      <c r="G4" s="319">
        <v>32057</v>
      </c>
      <c r="H4" s="726">
        <v>135708</v>
      </c>
      <c r="I4" s="370">
        <v>89901</v>
      </c>
      <c r="J4" s="371" t="s">
        <v>286</v>
      </c>
      <c r="K4" s="372">
        <v>0.34</v>
      </c>
      <c r="L4" s="373">
        <f>$K$2*K4</f>
        <v>3570000.0000000005</v>
      </c>
      <c r="M4" s="374">
        <v>350</v>
      </c>
      <c r="N4" s="375">
        <f>L4/M4</f>
        <v>10200.000000000002</v>
      </c>
      <c r="O4" s="375">
        <v>3</v>
      </c>
      <c r="P4" s="375">
        <f>N4*O4</f>
        <v>30600.000000000007</v>
      </c>
      <c r="Q4" s="405">
        <f>SUM(P4:P5)+R4</f>
        <v>133626</v>
      </c>
      <c r="R4" s="370">
        <v>89901</v>
      </c>
      <c r="S4" s="436" t="s">
        <v>286</v>
      </c>
      <c r="T4" s="437">
        <v>0.34</v>
      </c>
      <c r="U4" s="438">
        <f>$T$2*T4</f>
        <v>3570000.0000000005</v>
      </c>
      <c r="V4" s="439">
        <v>350</v>
      </c>
      <c r="W4" s="440">
        <f>U4/V4</f>
        <v>10200.000000000002</v>
      </c>
      <c r="X4" s="440">
        <v>3</v>
      </c>
      <c r="Y4" s="440">
        <f>W4*X4</f>
        <v>30600.000000000007</v>
      </c>
      <c r="Z4" s="469">
        <f>AA4+Y4+Y5</f>
        <v>133626</v>
      </c>
      <c r="AA4" s="435">
        <v>89901</v>
      </c>
      <c r="AB4" s="429" t="s">
        <v>321</v>
      </c>
    </row>
    <row r="5" spans="1:28" x14ac:dyDescent="0.2">
      <c r="A5" s="320" t="s">
        <v>213</v>
      </c>
      <c r="B5" s="321">
        <v>0.05</v>
      </c>
      <c r="C5" s="322">
        <v>550000</v>
      </c>
      <c r="D5" s="323">
        <v>2000</v>
      </c>
      <c r="E5" s="324">
        <v>275</v>
      </c>
      <c r="F5" s="324">
        <v>50</v>
      </c>
      <c r="G5" s="324">
        <v>13750</v>
      </c>
      <c r="H5" s="727"/>
      <c r="I5" s="358"/>
      <c r="J5" s="376" t="s">
        <v>213</v>
      </c>
      <c r="K5" s="377">
        <v>0.05</v>
      </c>
      <c r="L5" s="373">
        <f t="shared" ref="L5:L22" si="0">$K$2*K5</f>
        <v>525000</v>
      </c>
      <c r="M5" s="378">
        <v>2000</v>
      </c>
      <c r="N5" s="375">
        <f t="shared" ref="N5:N20" si="1">L5/M5</f>
        <v>262.5</v>
      </c>
      <c r="O5" s="379">
        <v>50</v>
      </c>
      <c r="P5" s="375">
        <f t="shared" ref="P5:P20" si="2">N5*O5</f>
        <v>13125</v>
      </c>
      <c r="Q5" s="406"/>
      <c r="R5" s="358"/>
      <c r="S5" s="441" t="s">
        <v>213</v>
      </c>
      <c r="T5" s="442">
        <v>0.05</v>
      </c>
      <c r="U5" s="438">
        <f t="shared" ref="U5:U22" si="3">$T$2*T5</f>
        <v>525000</v>
      </c>
      <c r="V5" s="443">
        <v>2000</v>
      </c>
      <c r="W5" s="440">
        <f t="shared" ref="W5:W20" si="4">U5/V5</f>
        <v>262.5</v>
      </c>
      <c r="X5" s="444">
        <v>50</v>
      </c>
      <c r="Y5" s="440">
        <f t="shared" ref="Y5:Y20" si="5">W5*X5</f>
        <v>13125</v>
      </c>
      <c r="Z5" s="470"/>
      <c r="AA5" s="422"/>
      <c r="AB5" s="429"/>
    </row>
    <row r="6" spans="1:28" x14ac:dyDescent="0.2">
      <c r="A6" s="320" t="s">
        <v>212</v>
      </c>
      <c r="B6" s="321">
        <v>0.05</v>
      </c>
      <c r="C6" s="322">
        <v>550000</v>
      </c>
      <c r="D6" s="323">
        <v>400</v>
      </c>
      <c r="E6" s="324">
        <v>1375</v>
      </c>
      <c r="F6" s="324">
        <v>15</v>
      </c>
      <c r="G6" s="324">
        <v>20625</v>
      </c>
      <c r="H6" s="728">
        <v>139618</v>
      </c>
      <c r="I6" s="370">
        <v>113070</v>
      </c>
      <c r="J6" s="380" t="s">
        <v>212</v>
      </c>
      <c r="K6" s="377">
        <v>0.05</v>
      </c>
      <c r="L6" s="373">
        <f t="shared" si="0"/>
        <v>525000</v>
      </c>
      <c r="M6" s="378">
        <v>400</v>
      </c>
      <c r="N6" s="375">
        <f t="shared" si="1"/>
        <v>1312.5</v>
      </c>
      <c r="O6" s="379">
        <v>15</v>
      </c>
      <c r="P6" s="375">
        <f t="shared" si="2"/>
        <v>19687.5</v>
      </c>
      <c r="Q6" s="405">
        <f>P6+P7+R6</f>
        <v>138411.34615384616</v>
      </c>
      <c r="R6" s="370">
        <v>113070</v>
      </c>
      <c r="S6" s="445" t="s">
        <v>212</v>
      </c>
      <c r="T6" s="442">
        <v>0.05</v>
      </c>
      <c r="U6" s="438">
        <f t="shared" si="3"/>
        <v>525000</v>
      </c>
      <c r="V6" s="443">
        <v>400</v>
      </c>
      <c r="W6" s="440">
        <f t="shared" si="4"/>
        <v>1312.5</v>
      </c>
      <c r="X6" s="444">
        <v>15</v>
      </c>
      <c r="Y6" s="440">
        <f t="shared" si="5"/>
        <v>19687.5</v>
      </c>
      <c r="Z6" s="469">
        <f>AA6+Y6+Y7</f>
        <v>138411.34615384616</v>
      </c>
      <c r="AA6" s="435">
        <v>113070</v>
      </c>
      <c r="AB6" s="429"/>
    </row>
    <row r="7" spans="1:28" x14ac:dyDescent="0.2">
      <c r="A7" s="320" t="s">
        <v>211</v>
      </c>
      <c r="B7" s="321">
        <v>7.0000000000000007E-2</v>
      </c>
      <c r="C7" s="322">
        <v>770000</v>
      </c>
      <c r="D7" s="323">
        <v>6500</v>
      </c>
      <c r="E7" s="324">
        <v>118</v>
      </c>
      <c r="F7" s="324">
        <v>50</v>
      </c>
      <c r="G7" s="324">
        <v>5923</v>
      </c>
      <c r="H7" s="727"/>
      <c r="I7" s="358"/>
      <c r="J7" s="380" t="s">
        <v>211</v>
      </c>
      <c r="K7" s="377">
        <v>7.0000000000000007E-2</v>
      </c>
      <c r="L7" s="373">
        <f t="shared" si="0"/>
        <v>735000.00000000012</v>
      </c>
      <c r="M7" s="378">
        <v>6500</v>
      </c>
      <c r="N7" s="375">
        <f t="shared" si="1"/>
        <v>113.07692307692309</v>
      </c>
      <c r="O7" s="379">
        <v>50</v>
      </c>
      <c r="P7" s="375">
        <f t="shared" si="2"/>
        <v>5653.8461538461543</v>
      </c>
      <c r="Q7" s="356"/>
      <c r="R7" s="358"/>
      <c r="S7" s="445" t="s">
        <v>211</v>
      </c>
      <c r="T7" s="442">
        <v>7.0000000000000007E-2</v>
      </c>
      <c r="U7" s="438">
        <f t="shared" si="3"/>
        <v>735000.00000000012</v>
      </c>
      <c r="V7" s="443">
        <v>6500</v>
      </c>
      <c r="W7" s="440">
        <f t="shared" si="4"/>
        <v>113.07692307692309</v>
      </c>
      <c r="X7" s="444">
        <v>50</v>
      </c>
      <c r="Y7" s="440">
        <f t="shared" si="5"/>
        <v>5653.8461538461543</v>
      </c>
      <c r="Z7" s="471"/>
      <c r="AA7" s="422"/>
      <c r="AB7" s="429"/>
    </row>
    <row r="8" spans="1:28" x14ac:dyDescent="0.2">
      <c r="A8" s="320" t="s">
        <v>257</v>
      </c>
      <c r="B8" s="321">
        <v>0.02</v>
      </c>
      <c r="C8" s="322">
        <v>220000</v>
      </c>
      <c r="D8" s="323">
        <v>850</v>
      </c>
      <c r="E8" s="324">
        <v>259</v>
      </c>
      <c r="F8" s="328">
        <v>50</v>
      </c>
      <c r="G8" s="324">
        <v>12941</v>
      </c>
      <c r="H8" s="329">
        <v>23187</v>
      </c>
      <c r="I8" s="370">
        <v>10246</v>
      </c>
      <c r="J8" s="380" t="s">
        <v>257</v>
      </c>
      <c r="K8" s="377">
        <v>0.02</v>
      </c>
      <c r="L8" s="373">
        <f t="shared" si="0"/>
        <v>210000</v>
      </c>
      <c r="M8" s="378">
        <v>850</v>
      </c>
      <c r="N8" s="375">
        <f t="shared" si="1"/>
        <v>247.05882352941177</v>
      </c>
      <c r="O8" s="381">
        <v>50</v>
      </c>
      <c r="P8" s="375">
        <f t="shared" si="2"/>
        <v>12352.941176470589</v>
      </c>
      <c r="Q8" s="301">
        <f>P8+R8</f>
        <v>22598.941176470587</v>
      </c>
      <c r="R8" s="370">
        <v>10246</v>
      </c>
      <c r="S8" s="445" t="s">
        <v>257</v>
      </c>
      <c r="T8" s="442">
        <v>0.02</v>
      </c>
      <c r="U8" s="438">
        <f t="shared" si="3"/>
        <v>210000</v>
      </c>
      <c r="V8" s="443">
        <v>850</v>
      </c>
      <c r="W8" s="440">
        <f t="shared" si="4"/>
        <v>247.05882352941177</v>
      </c>
      <c r="X8" s="446">
        <v>50</v>
      </c>
      <c r="Y8" s="440">
        <f t="shared" si="5"/>
        <v>12352.941176470589</v>
      </c>
      <c r="Z8" s="447">
        <f>AA8+Y8</f>
        <v>22598.941176470587</v>
      </c>
      <c r="AA8" s="435">
        <v>10246</v>
      </c>
      <c r="AB8" s="429"/>
    </row>
    <row r="9" spans="1:28" x14ac:dyDescent="0.2">
      <c r="A9" s="320" t="s">
        <v>221</v>
      </c>
      <c r="B9" s="321">
        <v>0.1</v>
      </c>
      <c r="C9" s="322">
        <v>1100000</v>
      </c>
      <c r="D9" s="323">
        <v>15000</v>
      </c>
      <c r="E9" s="324">
        <v>73</v>
      </c>
      <c r="F9" s="328">
        <v>500</v>
      </c>
      <c r="G9" s="324">
        <v>36667</v>
      </c>
      <c r="H9" s="329">
        <v>97512</v>
      </c>
      <c r="I9" s="370">
        <v>60845</v>
      </c>
      <c r="J9" s="376" t="s">
        <v>221</v>
      </c>
      <c r="K9" s="377">
        <v>0.1</v>
      </c>
      <c r="L9" s="373">
        <f t="shared" si="0"/>
        <v>1050000</v>
      </c>
      <c r="M9" s="378">
        <v>15000</v>
      </c>
      <c r="N9" s="375">
        <f t="shared" si="1"/>
        <v>70</v>
      </c>
      <c r="O9" s="381">
        <v>500</v>
      </c>
      <c r="P9" s="375">
        <f t="shared" si="2"/>
        <v>35000</v>
      </c>
      <c r="Q9" s="301">
        <f t="shared" ref="Q9:Q12" si="6">P9+R9</f>
        <v>95845</v>
      </c>
      <c r="R9" s="370">
        <v>60845</v>
      </c>
      <c r="S9" s="441" t="s">
        <v>221</v>
      </c>
      <c r="T9" s="442">
        <v>0.1</v>
      </c>
      <c r="U9" s="438">
        <f t="shared" si="3"/>
        <v>1050000</v>
      </c>
      <c r="V9" s="443">
        <v>15000</v>
      </c>
      <c r="W9" s="440">
        <f t="shared" si="4"/>
        <v>70</v>
      </c>
      <c r="X9" s="446">
        <v>500</v>
      </c>
      <c r="Y9" s="440">
        <f t="shared" si="5"/>
        <v>35000</v>
      </c>
      <c r="Z9" s="447">
        <f t="shared" ref="Z9:Z12" si="7">AA9+Y9</f>
        <v>95845</v>
      </c>
      <c r="AA9" s="435">
        <v>60845</v>
      </c>
      <c r="AB9" s="429"/>
    </row>
    <row r="10" spans="1:28" x14ac:dyDescent="0.2">
      <c r="A10" s="320" t="s">
        <v>282</v>
      </c>
      <c r="B10" s="321">
        <v>0.11</v>
      </c>
      <c r="C10" s="322">
        <v>1210000</v>
      </c>
      <c r="D10" s="323">
        <v>9000</v>
      </c>
      <c r="E10" s="324">
        <v>134</v>
      </c>
      <c r="F10" s="328">
        <v>500</v>
      </c>
      <c r="G10" s="324">
        <v>67222</v>
      </c>
      <c r="H10" s="329">
        <v>209471</v>
      </c>
      <c r="I10" s="370">
        <v>142249</v>
      </c>
      <c r="J10" s="376" t="s">
        <v>282</v>
      </c>
      <c r="K10" s="377">
        <v>0.11</v>
      </c>
      <c r="L10" s="373">
        <f t="shared" si="0"/>
        <v>1155000</v>
      </c>
      <c r="M10" s="378">
        <v>9000</v>
      </c>
      <c r="N10" s="375">
        <f t="shared" si="1"/>
        <v>128.33333333333334</v>
      </c>
      <c r="O10" s="381">
        <v>500</v>
      </c>
      <c r="P10" s="375">
        <f t="shared" si="2"/>
        <v>64166.666666666672</v>
      </c>
      <c r="Q10" s="301">
        <f t="shared" si="6"/>
        <v>206415.66666666669</v>
      </c>
      <c r="R10" s="370">
        <v>142249</v>
      </c>
      <c r="S10" s="441" t="s">
        <v>282</v>
      </c>
      <c r="T10" s="442">
        <v>0.11</v>
      </c>
      <c r="U10" s="438">
        <f t="shared" si="3"/>
        <v>1155000</v>
      </c>
      <c r="V10" s="443">
        <v>9000</v>
      </c>
      <c r="W10" s="440">
        <f t="shared" si="4"/>
        <v>128.33333333333334</v>
      </c>
      <c r="X10" s="446">
        <v>500</v>
      </c>
      <c r="Y10" s="440">
        <f t="shared" si="5"/>
        <v>64166.666666666672</v>
      </c>
      <c r="Z10" s="447">
        <f t="shared" si="7"/>
        <v>206415.66666666669</v>
      </c>
      <c r="AA10" s="435">
        <v>142249</v>
      </c>
      <c r="AB10" s="429"/>
    </row>
    <row r="11" spans="1:28" x14ac:dyDescent="0.2">
      <c r="A11" s="332" t="s">
        <v>285</v>
      </c>
      <c r="B11" s="333">
        <v>0.02</v>
      </c>
      <c r="C11" s="334">
        <v>220000</v>
      </c>
      <c r="D11" s="334">
        <v>75000</v>
      </c>
      <c r="E11" s="327">
        <v>3</v>
      </c>
      <c r="F11" s="330">
        <v>1000</v>
      </c>
      <c r="G11" s="327">
        <v>2933</v>
      </c>
      <c r="H11" s="331" t="s">
        <v>326</v>
      </c>
      <c r="I11" s="364"/>
      <c r="J11" s="384" t="s">
        <v>285</v>
      </c>
      <c r="K11" s="387">
        <v>0.02</v>
      </c>
      <c r="L11" s="373">
        <f t="shared" si="0"/>
        <v>210000</v>
      </c>
      <c r="M11" s="386">
        <v>75000</v>
      </c>
      <c r="N11" s="375">
        <f t="shared" si="1"/>
        <v>2.8</v>
      </c>
      <c r="O11" s="381">
        <v>1000</v>
      </c>
      <c r="P11" s="375">
        <f t="shared" si="2"/>
        <v>2800</v>
      </c>
      <c r="Q11" s="301"/>
      <c r="R11" s="364"/>
      <c r="S11" s="449" t="s">
        <v>285</v>
      </c>
      <c r="T11" s="452">
        <v>0.02</v>
      </c>
      <c r="U11" s="438">
        <f t="shared" si="3"/>
        <v>210000</v>
      </c>
      <c r="V11" s="451">
        <v>75000</v>
      </c>
      <c r="W11" s="440">
        <f t="shared" si="4"/>
        <v>2.8</v>
      </c>
      <c r="X11" s="446">
        <v>1000</v>
      </c>
      <c r="Y11" s="440">
        <f t="shared" si="5"/>
        <v>2800</v>
      </c>
      <c r="Z11" s="453"/>
      <c r="AA11" s="429"/>
      <c r="AB11" s="429"/>
    </row>
    <row r="12" spans="1:28" x14ac:dyDescent="0.2">
      <c r="A12" s="335" t="s">
        <v>279</v>
      </c>
      <c r="B12" s="336">
        <v>0.09</v>
      </c>
      <c r="C12" s="334">
        <v>990000</v>
      </c>
      <c r="D12" s="326">
        <v>12</v>
      </c>
      <c r="E12" s="327">
        <v>82500</v>
      </c>
      <c r="F12" s="327">
        <v>1</v>
      </c>
      <c r="G12" s="327">
        <v>82500</v>
      </c>
      <c r="H12" s="331">
        <v>124805</v>
      </c>
      <c r="I12" s="370">
        <v>42305</v>
      </c>
      <c r="J12" s="389" t="s">
        <v>279</v>
      </c>
      <c r="K12" s="377">
        <v>0.09</v>
      </c>
      <c r="L12" s="373">
        <f t="shared" si="0"/>
        <v>945000</v>
      </c>
      <c r="M12" s="378">
        <v>12</v>
      </c>
      <c r="N12" s="375">
        <f t="shared" si="1"/>
        <v>78750</v>
      </c>
      <c r="O12" s="379">
        <v>1</v>
      </c>
      <c r="P12" s="375">
        <f t="shared" si="2"/>
        <v>78750</v>
      </c>
      <c r="Q12" s="301">
        <f t="shared" si="6"/>
        <v>121055</v>
      </c>
      <c r="R12" s="370">
        <v>42305</v>
      </c>
      <c r="S12" s="454" t="s">
        <v>279</v>
      </c>
      <c r="T12" s="442">
        <v>0.09</v>
      </c>
      <c r="U12" s="438">
        <f t="shared" si="3"/>
        <v>945000</v>
      </c>
      <c r="V12" s="443">
        <v>12</v>
      </c>
      <c r="W12" s="440">
        <f t="shared" si="4"/>
        <v>78750</v>
      </c>
      <c r="X12" s="444">
        <v>1</v>
      </c>
      <c r="Y12" s="440">
        <f t="shared" si="5"/>
        <v>78750</v>
      </c>
      <c r="Z12" s="447">
        <f t="shared" si="7"/>
        <v>121055</v>
      </c>
      <c r="AA12" s="435">
        <v>42305</v>
      </c>
      <c r="AB12" s="429"/>
    </row>
    <row r="13" spans="1:28" x14ac:dyDescent="0.2">
      <c r="A13" s="335" t="s">
        <v>222</v>
      </c>
      <c r="B13" s="336">
        <v>0.02</v>
      </c>
      <c r="C13" s="334">
        <v>220000</v>
      </c>
      <c r="D13" s="326">
        <v>40</v>
      </c>
      <c r="E13" s="327">
        <v>5500</v>
      </c>
      <c r="F13" s="327">
        <v>15</v>
      </c>
      <c r="G13" s="327">
        <v>82500</v>
      </c>
      <c r="H13" s="331"/>
      <c r="I13" s="358"/>
      <c r="J13" s="389" t="s">
        <v>222</v>
      </c>
      <c r="K13" s="377">
        <v>0.02</v>
      </c>
      <c r="L13" s="373">
        <f t="shared" si="0"/>
        <v>210000</v>
      </c>
      <c r="M13" s="378">
        <v>40</v>
      </c>
      <c r="N13" s="375">
        <f t="shared" si="1"/>
        <v>5250</v>
      </c>
      <c r="O13" s="379">
        <v>15</v>
      </c>
      <c r="P13" s="375">
        <f t="shared" si="2"/>
        <v>78750</v>
      </c>
      <c r="Q13" s="383"/>
      <c r="R13" s="358"/>
      <c r="S13" s="454" t="s">
        <v>222</v>
      </c>
      <c r="T13" s="442">
        <v>0.02</v>
      </c>
      <c r="U13" s="438">
        <f t="shared" si="3"/>
        <v>210000</v>
      </c>
      <c r="V13" s="443">
        <v>40</v>
      </c>
      <c r="W13" s="440">
        <f t="shared" si="4"/>
        <v>5250</v>
      </c>
      <c r="X13" s="444">
        <v>15</v>
      </c>
      <c r="Y13" s="440">
        <f t="shared" si="5"/>
        <v>78750</v>
      </c>
      <c r="Z13" s="448"/>
      <c r="AA13" s="422"/>
      <c r="AB13" s="429"/>
    </row>
    <row r="14" spans="1:28" x14ac:dyDescent="0.2">
      <c r="A14" s="335" t="s">
        <v>278</v>
      </c>
      <c r="B14" s="336">
        <v>0</v>
      </c>
      <c r="C14" s="334">
        <v>33000</v>
      </c>
      <c r="D14" s="326">
        <v>7000</v>
      </c>
      <c r="E14" s="327">
        <v>5</v>
      </c>
      <c r="F14" s="330">
        <v>200</v>
      </c>
      <c r="G14" s="327">
        <v>943</v>
      </c>
      <c r="H14" s="331"/>
      <c r="I14" s="358"/>
      <c r="J14" s="389" t="s">
        <v>278</v>
      </c>
      <c r="K14" s="377">
        <v>3.0000000000000001E-3</v>
      </c>
      <c r="L14" s="373">
        <f t="shared" si="0"/>
        <v>31500</v>
      </c>
      <c r="M14" s="378">
        <v>7000</v>
      </c>
      <c r="N14" s="375">
        <f t="shared" si="1"/>
        <v>4.5</v>
      </c>
      <c r="O14" s="381">
        <v>200</v>
      </c>
      <c r="P14" s="375">
        <f t="shared" si="2"/>
        <v>900</v>
      </c>
      <c r="Q14" s="383"/>
      <c r="R14" s="358"/>
      <c r="S14" s="454" t="s">
        <v>278</v>
      </c>
      <c r="T14" s="442">
        <v>3.0000000000000001E-3</v>
      </c>
      <c r="U14" s="438">
        <f t="shared" si="3"/>
        <v>31500</v>
      </c>
      <c r="V14" s="443">
        <v>7000</v>
      </c>
      <c r="W14" s="440">
        <f t="shared" si="4"/>
        <v>4.5</v>
      </c>
      <c r="X14" s="446">
        <v>200</v>
      </c>
      <c r="Y14" s="440">
        <f t="shared" si="5"/>
        <v>900</v>
      </c>
      <c r="Z14" s="448"/>
      <c r="AA14" s="422"/>
      <c r="AB14" s="429"/>
    </row>
    <row r="15" spans="1:28" x14ac:dyDescent="0.2">
      <c r="A15" s="335" t="s">
        <v>277</v>
      </c>
      <c r="B15" s="336">
        <v>0</v>
      </c>
      <c r="C15" s="334">
        <v>22000</v>
      </c>
      <c r="D15" s="326">
        <v>120</v>
      </c>
      <c r="E15" s="327">
        <v>183</v>
      </c>
      <c r="F15" s="330">
        <v>50</v>
      </c>
      <c r="G15" s="327">
        <v>9167</v>
      </c>
      <c r="H15" s="331"/>
      <c r="I15" s="358"/>
      <c r="J15" s="389" t="s">
        <v>277</v>
      </c>
      <c r="K15" s="377">
        <v>2E-3</v>
      </c>
      <c r="L15" s="373">
        <f t="shared" si="0"/>
        <v>21000</v>
      </c>
      <c r="M15" s="378">
        <v>120</v>
      </c>
      <c r="N15" s="375">
        <f t="shared" si="1"/>
        <v>175</v>
      </c>
      <c r="O15" s="381">
        <v>50</v>
      </c>
      <c r="P15" s="375">
        <f t="shared" si="2"/>
        <v>8750</v>
      </c>
      <c r="Q15" s="383"/>
      <c r="R15" s="358"/>
      <c r="S15" s="454" t="s">
        <v>277</v>
      </c>
      <c r="T15" s="442">
        <v>2E-3</v>
      </c>
      <c r="U15" s="438">
        <f t="shared" si="3"/>
        <v>21000</v>
      </c>
      <c r="V15" s="443">
        <v>120</v>
      </c>
      <c r="W15" s="440">
        <f t="shared" si="4"/>
        <v>175</v>
      </c>
      <c r="X15" s="446">
        <v>50</v>
      </c>
      <c r="Y15" s="440">
        <f t="shared" si="5"/>
        <v>8750</v>
      </c>
      <c r="Z15" s="448"/>
      <c r="AA15" s="422"/>
      <c r="AB15" s="429"/>
    </row>
    <row r="16" spans="1:28" x14ac:dyDescent="0.2">
      <c r="A16" s="335" t="s">
        <v>276</v>
      </c>
      <c r="B16" s="336">
        <v>0</v>
      </c>
      <c r="C16" s="334">
        <v>22000</v>
      </c>
      <c r="D16" s="326">
        <v>6000</v>
      </c>
      <c r="E16" s="327">
        <v>4</v>
      </c>
      <c r="F16" s="330">
        <v>200</v>
      </c>
      <c r="G16" s="327">
        <v>733</v>
      </c>
      <c r="H16" s="331"/>
      <c r="I16" s="358"/>
      <c r="J16" s="389" t="s">
        <v>276</v>
      </c>
      <c r="K16" s="377">
        <v>2E-3</v>
      </c>
      <c r="L16" s="373">
        <f t="shared" si="0"/>
        <v>21000</v>
      </c>
      <c r="M16" s="378">
        <v>6000</v>
      </c>
      <c r="N16" s="375">
        <f t="shared" si="1"/>
        <v>3.5</v>
      </c>
      <c r="O16" s="381">
        <v>200</v>
      </c>
      <c r="P16" s="375">
        <f t="shared" si="2"/>
        <v>700</v>
      </c>
      <c r="Q16" s="383"/>
      <c r="R16" s="358"/>
      <c r="S16" s="454" t="s">
        <v>276</v>
      </c>
      <c r="T16" s="442">
        <v>2E-3</v>
      </c>
      <c r="U16" s="438">
        <f t="shared" si="3"/>
        <v>21000</v>
      </c>
      <c r="V16" s="443">
        <v>6000</v>
      </c>
      <c r="W16" s="440">
        <f t="shared" si="4"/>
        <v>3.5</v>
      </c>
      <c r="X16" s="446">
        <v>200</v>
      </c>
      <c r="Y16" s="440">
        <f t="shared" si="5"/>
        <v>700</v>
      </c>
      <c r="Z16" s="448"/>
      <c r="AA16" s="422"/>
      <c r="AB16" s="429"/>
    </row>
    <row r="17" spans="1:29" x14ac:dyDescent="0.2">
      <c r="A17" s="335" t="s">
        <v>223</v>
      </c>
      <c r="B17" s="336">
        <v>0.02</v>
      </c>
      <c r="C17" s="334">
        <v>220000</v>
      </c>
      <c r="D17" s="326">
        <v>19000</v>
      </c>
      <c r="E17" s="327">
        <v>12</v>
      </c>
      <c r="F17" s="330">
        <v>1000</v>
      </c>
      <c r="G17" s="327">
        <v>11579</v>
      </c>
      <c r="H17" s="331"/>
      <c r="I17" s="358"/>
      <c r="J17" s="389" t="s">
        <v>223</v>
      </c>
      <c r="K17" s="377">
        <v>0.02</v>
      </c>
      <c r="L17" s="373">
        <f t="shared" si="0"/>
        <v>210000</v>
      </c>
      <c r="M17" s="378">
        <v>19000</v>
      </c>
      <c r="N17" s="375">
        <f t="shared" si="1"/>
        <v>11.052631578947368</v>
      </c>
      <c r="O17" s="381">
        <v>1000</v>
      </c>
      <c r="P17" s="375">
        <f t="shared" si="2"/>
        <v>11052.631578947368</v>
      </c>
      <c r="Q17" s="383"/>
      <c r="R17" s="358"/>
      <c r="S17" s="454" t="s">
        <v>223</v>
      </c>
      <c r="T17" s="442">
        <v>0.02</v>
      </c>
      <c r="U17" s="438">
        <f t="shared" si="3"/>
        <v>210000</v>
      </c>
      <c r="V17" s="443">
        <v>19000</v>
      </c>
      <c r="W17" s="440">
        <f t="shared" si="4"/>
        <v>11.052631578947368</v>
      </c>
      <c r="X17" s="446">
        <v>1000</v>
      </c>
      <c r="Y17" s="440">
        <f t="shared" si="5"/>
        <v>11052.631578947368</v>
      </c>
      <c r="Z17" s="448"/>
      <c r="AA17" s="422"/>
      <c r="AB17" s="429"/>
      <c r="AC17" s="421"/>
    </row>
    <row r="18" spans="1:29" x14ac:dyDescent="0.2">
      <c r="A18" s="335" t="s">
        <v>224</v>
      </c>
      <c r="B18" s="336">
        <v>0.03</v>
      </c>
      <c r="C18" s="334">
        <v>330000</v>
      </c>
      <c r="D18" s="326">
        <v>8000</v>
      </c>
      <c r="E18" s="327">
        <v>41</v>
      </c>
      <c r="F18" s="337">
        <v>300</v>
      </c>
      <c r="G18" s="338">
        <v>12375</v>
      </c>
      <c r="H18" s="339"/>
      <c r="I18" s="358"/>
      <c r="J18" s="389" t="s">
        <v>224</v>
      </c>
      <c r="K18" s="377">
        <v>0.03</v>
      </c>
      <c r="L18" s="373">
        <f t="shared" si="0"/>
        <v>315000</v>
      </c>
      <c r="M18" s="378">
        <v>8000</v>
      </c>
      <c r="N18" s="375">
        <f t="shared" si="1"/>
        <v>39.375</v>
      </c>
      <c r="O18" s="381">
        <v>300</v>
      </c>
      <c r="P18" s="375">
        <f t="shared" si="2"/>
        <v>11812.5</v>
      </c>
      <c r="Q18" s="383"/>
      <c r="R18" s="358"/>
      <c r="S18" s="454" t="s">
        <v>224</v>
      </c>
      <c r="T18" s="442">
        <v>0.03</v>
      </c>
      <c r="U18" s="438">
        <f t="shared" si="3"/>
        <v>315000</v>
      </c>
      <c r="V18" s="443">
        <v>8000</v>
      </c>
      <c r="W18" s="440">
        <f t="shared" si="4"/>
        <v>39.375</v>
      </c>
      <c r="X18" s="446">
        <v>300</v>
      </c>
      <c r="Y18" s="440">
        <f t="shared" si="5"/>
        <v>11812.5</v>
      </c>
      <c r="Z18" s="448"/>
      <c r="AA18" s="422"/>
      <c r="AB18" s="429"/>
      <c r="AC18" s="421"/>
    </row>
    <row r="19" spans="1:29" x14ac:dyDescent="0.2">
      <c r="A19" s="335" t="s">
        <v>280</v>
      </c>
      <c r="B19" s="336">
        <v>0.03</v>
      </c>
      <c r="C19" s="334">
        <v>330000</v>
      </c>
      <c r="D19" s="326">
        <v>40000</v>
      </c>
      <c r="E19" s="327">
        <v>8</v>
      </c>
      <c r="F19" s="330">
        <v>1000</v>
      </c>
      <c r="G19" s="327">
        <v>8250</v>
      </c>
      <c r="H19" s="331"/>
      <c r="I19" s="358"/>
      <c r="J19" s="389" t="s">
        <v>280</v>
      </c>
      <c r="K19" s="377">
        <v>0.03</v>
      </c>
      <c r="L19" s="373">
        <f t="shared" si="0"/>
        <v>315000</v>
      </c>
      <c r="M19" s="378">
        <v>40000</v>
      </c>
      <c r="N19" s="375">
        <f t="shared" si="1"/>
        <v>7.875</v>
      </c>
      <c r="O19" s="381">
        <v>1000</v>
      </c>
      <c r="P19" s="375">
        <f t="shared" si="2"/>
        <v>7875</v>
      </c>
      <c r="Q19" s="383"/>
      <c r="R19" s="358"/>
      <c r="S19" s="454" t="s">
        <v>280</v>
      </c>
      <c r="T19" s="442">
        <v>0.03</v>
      </c>
      <c r="U19" s="438">
        <f t="shared" si="3"/>
        <v>315000</v>
      </c>
      <c r="V19" s="443">
        <v>40000</v>
      </c>
      <c r="W19" s="440">
        <f t="shared" si="4"/>
        <v>7.875</v>
      </c>
      <c r="X19" s="446">
        <v>1000</v>
      </c>
      <c r="Y19" s="440">
        <f t="shared" si="5"/>
        <v>7875</v>
      </c>
      <c r="Z19" s="448"/>
      <c r="AA19" s="422"/>
      <c r="AB19" s="429"/>
      <c r="AC19" s="421"/>
    </row>
    <row r="20" spans="1:29" x14ac:dyDescent="0.2">
      <c r="A20" s="335" t="s">
        <v>283</v>
      </c>
      <c r="B20" s="336">
        <v>0.03</v>
      </c>
      <c r="C20" s="334">
        <v>330000</v>
      </c>
      <c r="D20" s="326">
        <v>200</v>
      </c>
      <c r="E20" s="327">
        <v>1650</v>
      </c>
      <c r="F20" s="330">
        <v>1</v>
      </c>
      <c r="G20" s="327">
        <v>1650</v>
      </c>
      <c r="H20" s="331"/>
      <c r="I20" s="358"/>
      <c r="J20" s="389" t="s">
        <v>283</v>
      </c>
      <c r="K20" s="377">
        <v>0.03</v>
      </c>
      <c r="L20" s="373">
        <f t="shared" si="0"/>
        <v>315000</v>
      </c>
      <c r="M20" s="378">
        <v>200</v>
      </c>
      <c r="N20" s="375">
        <f t="shared" si="1"/>
        <v>1575</v>
      </c>
      <c r="O20" s="381">
        <v>1</v>
      </c>
      <c r="P20" s="375">
        <f t="shared" si="2"/>
        <v>1575</v>
      </c>
      <c r="Q20" s="383"/>
      <c r="R20" s="358"/>
      <c r="S20" s="454" t="s">
        <v>283</v>
      </c>
      <c r="T20" s="442">
        <v>0.03</v>
      </c>
      <c r="U20" s="438">
        <f t="shared" si="3"/>
        <v>315000</v>
      </c>
      <c r="V20" s="443">
        <v>200</v>
      </c>
      <c r="W20" s="440">
        <f t="shared" si="4"/>
        <v>1575</v>
      </c>
      <c r="X20" s="446">
        <v>1</v>
      </c>
      <c r="Y20" s="440">
        <f t="shared" si="5"/>
        <v>1575</v>
      </c>
      <c r="Z20" s="448"/>
      <c r="AA20" s="422"/>
      <c r="AB20" s="429"/>
      <c r="AC20" s="421"/>
    </row>
    <row r="21" spans="1:29" x14ac:dyDescent="0.2">
      <c r="A21" s="335" t="s">
        <v>281</v>
      </c>
      <c r="B21" s="336">
        <v>0.01</v>
      </c>
      <c r="C21" s="334">
        <v>143000</v>
      </c>
      <c r="D21" s="340"/>
      <c r="E21" s="340"/>
      <c r="F21" s="341"/>
      <c r="G21" s="342"/>
      <c r="H21" s="340"/>
      <c r="I21" s="358"/>
      <c r="J21" s="389" t="s">
        <v>281</v>
      </c>
      <c r="K21" s="377">
        <v>1.2999999999999999E-2</v>
      </c>
      <c r="L21" s="373">
        <f t="shared" si="0"/>
        <v>136500</v>
      </c>
      <c r="M21" s="390"/>
      <c r="N21" s="390"/>
      <c r="O21" s="391"/>
      <c r="P21" s="392"/>
      <c r="Q21" s="390"/>
      <c r="R21" s="358"/>
      <c r="S21" s="454" t="s">
        <v>281</v>
      </c>
      <c r="T21" s="442">
        <v>1.2999999999999999E-2</v>
      </c>
      <c r="U21" s="438">
        <f t="shared" si="3"/>
        <v>136500</v>
      </c>
      <c r="V21" s="455"/>
      <c r="W21" s="455"/>
      <c r="X21" s="456"/>
      <c r="Y21" s="457"/>
      <c r="Z21" s="455"/>
      <c r="AA21" s="422"/>
      <c r="AB21" s="429"/>
      <c r="AC21" s="421"/>
    </row>
    <row r="22" spans="1:29" x14ac:dyDescent="0.2">
      <c r="A22" s="335"/>
      <c r="B22" s="343">
        <v>1</v>
      </c>
      <c r="C22" s="334">
        <v>11000000</v>
      </c>
      <c r="D22" s="340"/>
      <c r="E22" s="340"/>
      <c r="F22" s="340"/>
      <c r="G22" s="340"/>
      <c r="H22" s="340"/>
      <c r="I22" s="358"/>
      <c r="J22" s="389"/>
      <c r="K22" s="393">
        <v>1</v>
      </c>
      <c r="L22" s="373">
        <f t="shared" si="0"/>
        <v>10500000</v>
      </c>
      <c r="M22" s="390"/>
      <c r="N22" s="390"/>
      <c r="O22" s="390"/>
      <c r="P22" s="390"/>
      <c r="Q22" s="390"/>
      <c r="R22" s="358"/>
      <c r="S22" s="454"/>
      <c r="T22" s="458">
        <v>1</v>
      </c>
      <c r="U22" s="438">
        <f t="shared" si="3"/>
        <v>10500000</v>
      </c>
      <c r="V22" s="455"/>
      <c r="W22" s="455"/>
      <c r="X22" s="455"/>
      <c r="Y22" s="455"/>
      <c r="Z22" s="455"/>
      <c r="AA22" s="422"/>
      <c r="AB22" s="429"/>
      <c r="AC22" s="421"/>
    </row>
    <row r="23" spans="1:29" s="149" customFormat="1" ht="13.5" thickBot="1" x14ac:dyDescent="0.25">
      <c r="A23" s="344" t="s">
        <v>219</v>
      </c>
      <c r="B23" s="345">
        <v>11000000</v>
      </c>
      <c r="C23" s="346"/>
      <c r="D23" s="346"/>
      <c r="E23" s="346"/>
      <c r="F23" s="346"/>
      <c r="G23" s="346"/>
      <c r="H23" s="347"/>
      <c r="I23" s="358"/>
      <c r="J23" s="394" t="s">
        <v>219</v>
      </c>
      <c r="K23" s="397">
        <v>10000000</v>
      </c>
      <c r="L23" s="395" t="s">
        <v>321</v>
      </c>
      <c r="M23" s="395"/>
      <c r="N23" s="395"/>
      <c r="O23" s="395"/>
      <c r="P23" s="395"/>
      <c r="Q23" s="396"/>
      <c r="R23" s="358"/>
      <c r="S23" s="459" t="s">
        <v>219</v>
      </c>
      <c r="T23" s="462">
        <v>10000000</v>
      </c>
      <c r="U23" s="460" t="s">
        <v>321</v>
      </c>
      <c r="V23" s="460"/>
      <c r="W23" s="460"/>
      <c r="X23" s="460"/>
      <c r="Y23" s="460"/>
      <c r="Z23" s="461"/>
      <c r="AA23" s="422"/>
      <c r="AB23" s="429"/>
      <c r="AC23" s="423"/>
    </row>
    <row r="24" spans="1:29" ht="90" thickTop="1" x14ac:dyDescent="0.2">
      <c r="A24" s="311" t="s">
        <v>214</v>
      </c>
      <c r="B24" s="313" t="s">
        <v>240</v>
      </c>
      <c r="C24" s="313" t="s">
        <v>241</v>
      </c>
      <c r="D24" s="313" t="s">
        <v>242</v>
      </c>
      <c r="E24" s="313" t="s">
        <v>243</v>
      </c>
      <c r="F24" s="313" t="s">
        <v>253</v>
      </c>
      <c r="G24" s="313" t="s">
        <v>287</v>
      </c>
      <c r="H24" s="314" t="s">
        <v>288</v>
      </c>
      <c r="I24" s="369" t="s">
        <v>327</v>
      </c>
      <c r="J24" s="365" t="s">
        <v>214</v>
      </c>
      <c r="K24" s="367" t="s">
        <v>240</v>
      </c>
      <c r="L24" s="367" t="s">
        <v>241</v>
      </c>
      <c r="M24" s="367" t="s">
        <v>242</v>
      </c>
      <c r="N24" s="367" t="s">
        <v>243</v>
      </c>
      <c r="O24" s="367" t="s">
        <v>253</v>
      </c>
      <c r="P24" s="367" t="s">
        <v>287</v>
      </c>
      <c r="Q24" s="368" t="s">
        <v>288</v>
      </c>
      <c r="R24" s="358"/>
      <c r="S24" s="430" t="s">
        <v>214</v>
      </c>
      <c r="T24" s="432" t="s">
        <v>240</v>
      </c>
      <c r="U24" s="432" t="s">
        <v>241</v>
      </c>
      <c r="V24" s="432" t="s">
        <v>242</v>
      </c>
      <c r="W24" s="432" t="s">
        <v>243</v>
      </c>
      <c r="X24" s="432" t="s">
        <v>253</v>
      </c>
      <c r="Y24" s="432" t="s">
        <v>287</v>
      </c>
      <c r="Z24" s="472" t="s">
        <v>288</v>
      </c>
      <c r="AA24" s="477"/>
      <c r="AB24" s="478" t="s">
        <v>401</v>
      </c>
      <c r="AC24" s="479" t="s">
        <v>402</v>
      </c>
    </row>
    <row r="25" spans="1:29" ht="15" x14ac:dyDescent="0.2">
      <c r="A25" s="315" t="s">
        <v>286</v>
      </c>
      <c r="B25" s="316">
        <v>0.3</v>
      </c>
      <c r="C25" s="317">
        <v>3300000</v>
      </c>
      <c r="D25" s="318">
        <v>350</v>
      </c>
      <c r="E25" s="319">
        <v>9429</v>
      </c>
      <c r="F25" s="319">
        <v>3</v>
      </c>
      <c r="G25" s="319">
        <v>28286</v>
      </c>
      <c r="H25" s="726">
        <v>177744</v>
      </c>
      <c r="I25" s="370">
        <v>135708</v>
      </c>
      <c r="J25" s="371" t="s">
        <v>286</v>
      </c>
      <c r="K25" s="372">
        <v>0.34</v>
      </c>
      <c r="L25" s="373">
        <f>$K$23*K25</f>
        <v>3400000.0000000005</v>
      </c>
      <c r="M25" s="374">
        <v>350</v>
      </c>
      <c r="N25" s="375">
        <f>L25/M25</f>
        <v>9714.2857142857156</v>
      </c>
      <c r="O25" s="375">
        <v>3</v>
      </c>
      <c r="P25" s="375">
        <f>N25*O25</f>
        <v>29142.857142857145</v>
      </c>
      <c r="Q25" s="405">
        <f>P25+P26+Q4</f>
        <v>175268.85714285716</v>
      </c>
      <c r="R25" s="358" t="s">
        <v>286</v>
      </c>
      <c r="S25" s="436" t="s">
        <v>286</v>
      </c>
      <c r="T25" s="437">
        <v>0.34</v>
      </c>
      <c r="U25" s="438">
        <f>$T$23*T25</f>
        <v>3400000.0000000005</v>
      </c>
      <c r="V25" s="439">
        <v>410</v>
      </c>
      <c r="W25" s="440">
        <f>U25/V25</f>
        <v>8292.6829268292695</v>
      </c>
      <c r="X25" s="440">
        <v>3</v>
      </c>
      <c r="Y25" s="440">
        <f>W25*X25</f>
        <v>24878.048780487807</v>
      </c>
      <c r="Z25" s="473">
        <f>Y25+Y26+Z4</f>
        <v>169279.91084945333</v>
      </c>
      <c r="AA25" s="480" t="s">
        <v>286</v>
      </c>
      <c r="AB25" s="481">
        <v>350</v>
      </c>
      <c r="AC25" s="482">
        <v>410</v>
      </c>
    </row>
    <row r="26" spans="1:29" ht="15" x14ac:dyDescent="0.2">
      <c r="A26" s="320" t="s">
        <v>213</v>
      </c>
      <c r="B26" s="321">
        <v>0.05</v>
      </c>
      <c r="C26" s="322">
        <v>550000</v>
      </c>
      <c r="D26" s="323">
        <v>2000</v>
      </c>
      <c r="E26" s="324">
        <v>275</v>
      </c>
      <c r="F26" s="324">
        <v>50</v>
      </c>
      <c r="G26" s="324">
        <v>13750</v>
      </c>
      <c r="H26" s="727"/>
      <c r="I26" s="358"/>
      <c r="J26" s="376" t="s">
        <v>213</v>
      </c>
      <c r="K26" s="377">
        <v>0.05</v>
      </c>
      <c r="L26" s="373">
        <f t="shared" ref="L26:L43" si="8">$K$23*K26</f>
        <v>500000</v>
      </c>
      <c r="M26" s="378">
        <v>2000</v>
      </c>
      <c r="N26" s="375">
        <f t="shared" ref="N26:N41" si="9">L26/M26</f>
        <v>250</v>
      </c>
      <c r="O26" s="379">
        <v>50</v>
      </c>
      <c r="P26" s="375">
        <f t="shared" ref="P26:P41" si="10">N26*O26</f>
        <v>12500</v>
      </c>
      <c r="Q26" s="406"/>
      <c r="R26" s="358" t="s">
        <v>213</v>
      </c>
      <c r="S26" s="441" t="s">
        <v>213</v>
      </c>
      <c r="T26" s="442">
        <v>0.05</v>
      </c>
      <c r="U26" s="438">
        <f t="shared" ref="U26:U43" si="11">$T$23*T26</f>
        <v>500000</v>
      </c>
      <c r="V26" s="443">
        <v>2320</v>
      </c>
      <c r="W26" s="440">
        <f t="shared" ref="W26:W41" si="12">U26/V26</f>
        <v>215.51724137931035</v>
      </c>
      <c r="X26" s="444">
        <v>50</v>
      </c>
      <c r="Y26" s="440">
        <f t="shared" ref="Y26:Y41" si="13">W26*X26</f>
        <v>10775.862068965518</v>
      </c>
      <c r="Z26" s="474"/>
      <c r="AA26" s="480" t="s">
        <v>213</v>
      </c>
      <c r="AB26" s="481">
        <v>2000</v>
      </c>
      <c r="AC26" s="482">
        <v>2320</v>
      </c>
    </row>
    <row r="27" spans="1:29" ht="15" x14ac:dyDescent="0.2">
      <c r="A27" s="320" t="s">
        <v>212</v>
      </c>
      <c r="B27" s="321">
        <v>0.05</v>
      </c>
      <c r="C27" s="322">
        <v>550000</v>
      </c>
      <c r="D27" s="323">
        <v>400</v>
      </c>
      <c r="E27" s="324">
        <v>1375</v>
      </c>
      <c r="F27" s="324">
        <v>15</v>
      </c>
      <c r="G27" s="324">
        <v>20625</v>
      </c>
      <c r="H27" s="728">
        <v>166166</v>
      </c>
      <c r="I27" s="370">
        <v>139618</v>
      </c>
      <c r="J27" s="398" t="s">
        <v>212</v>
      </c>
      <c r="K27" s="377">
        <v>0.05</v>
      </c>
      <c r="L27" s="373">
        <f t="shared" si="8"/>
        <v>500000</v>
      </c>
      <c r="M27" s="378">
        <v>400</v>
      </c>
      <c r="N27" s="375">
        <f t="shared" si="9"/>
        <v>1250</v>
      </c>
      <c r="O27" s="379">
        <v>15</v>
      </c>
      <c r="P27" s="375">
        <f t="shared" si="10"/>
        <v>18750</v>
      </c>
      <c r="Q27" s="405">
        <f>P27+P28+Q6</f>
        <v>162545.96153846153</v>
      </c>
      <c r="R27" s="358" t="s">
        <v>212</v>
      </c>
      <c r="S27" s="463" t="s">
        <v>212</v>
      </c>
      <c r="T27" s="442">
        <v>0.05</v>
      </c>
      <c r="U27" s="438">
        <f t="shared" si="11"/>
        <v>500000</v>
      </c>
      <c r="V27" s="443">
        <v>460</v>
      </c>
      <c r="W27" s="440">
        <f t="shared" si="12"/>
        <v>1086.9565217391305</v>
      </c>
      <c r="X27" s="444">
        <v>15</v>
      </c>
      <c r="Y27" s="440">
        <f t="shared" si="13"/>
        <v>16304.347826086958</v>
      </c>
      <c r="Z27" s="473">
        <f>Y27+Y28+Z6</f>
        <v>159231.82301219119</v>
      </c>
      <c r="AA27" s="480" t="s">
        <v>212</v>
      </c>
      <c r="AB27" s="481">
        <v>400</v>
      </c>
      <c r="AC27" s="482">
        <v>460</v>
      </c>
    </row>
    <row r="28" spans="1:29" ht="15" x14ac:dyDescent="0.2">
      <c r="A28" s="320" t="s">
        <v>211</v>
      </c>
      <c r="B28" s="321">
        <v>7.0000000000000007E-2</v>
      </c>
      <c r="C28" s="322">
        <v>770000</v>
      </c>
      <c r="D28" s="323">
        <v>6500</v>
      </c>
      <c r="E28" s="324">
        <v>118</v>
      </c>
      <c r="F28" s="324">
        <v>50</v>
      </c>
      <c r="G28" s="324">
        <v>5923</v>
      </c>
      <c r="H28" s="727"/>
      <c r="I28" s="358"/>
      <c r="J28" s="398" t="s">
        <v>211</v>
      </c>
      <c r="K28" s="377">
        <v>7.0000000000000007E-2</v>
      </c>
      <c r="L28" s="373">
        <f t="shared" si="8"/>
        <v>700000.00000000012</v>
      </c>
      <c r="M28" s="378">
        <v>6500</v>
      </c>
      <c r="N28" s="375">
        <f t="shared" si="9"/>
        <v>107.69230769230771</v>
      </c>
      <c r="O28" s="379">
        <v>50</v>
      </c>
      <c r="P28" s="375">
        <f t="shared" si="10"/>
        <v>5384.6153846153857</v>
      </c>
      <c r="Q28" s="407"/>
      <c r="R28" s="358" t="s">
        <v>211</v>
      </c>
      <c r="S28" s="463" t="s">
        <v>211</v>
      </c>
      <c r="T28" s="442">
        <v>7.0000000000000007E-2</v>
      </c>
      <c r="U28" s="438">
        <f t="shared" si="11"/>
        <v>700000.00000000012</v>
      </c>
      <c r="V28" s="443">
        <v>7750</v>
      </c>
      <c r="W28" s="440">
        <f t="shared" si="12"/>
        <v>90.32258064516131</v>
      </c>
      <c r="X28" s="444">
        <v>50</v>
      </c>
      <c r="Y28" s="440">
        <f t="shared" si="13"/>
        <v>4516.1290322580653</v>
      </c>
      <c r="Z28" s="475"/>
      <c r="AA28" s="480" t="s">
        <v>211</v>
      </c>
      <c r="AB28" s="481">
        <v>6500</v>
      </c>
      <c r="AC28" s="482">
        <v>7550</v>
      </c>
    </row>
    <row r="29" spans="1:29" ht="15" x14ac:dyDescent="0.2">
      <c r="A29" s="320" t="s">
        <v>257</v>
      </c>
      <c r="B29" s="321">
        <v>0.02</v>
      </c>
      <c r="C29" s="322">
        <v>220000</v>
      </c>
      <c r="D29" s="323">
        <v>850</v>
      </c>
      <c r="E29" s="324">
        <v>259</v>
      </c>
      <c r="F29" s="328">
        <v>50</v>
      </c>
      <c r="G29" s="324">
        <v>12941</v>
      </c>
      <c r="H29" s="329">
        <v>36128</v>
      </c>
      <c r="I29" s="370">
        <v>23187</v>
      </c>
      <c r="J29" s="398" t="s">
        <v>257</v>
      </c>
      <c r="K29" s="377">
        <v>0.02</v>
      </c>
      <c r="L29" s="373">
        <f t="shared" si="8"/>
        <v>200000</v>
      </c>
      <c r="M29" s="378">
        <v>850</v>
      </c>
      <c r="N29" s="375">
        <f t="shared" si="9"/>
        <v>235.29411764705881</v>
      </c>
      <c r="O29" s="381">
        <v>50</v>
      </c>
      <c r="P29" s="375">
        <f t="shared" si="10"/>
        <v>11764.705882352941</v>
      </c>
      <c r="Q29" s="382">
        <f>P29+Q8</f>
        <v>34363.647058823524</v>
      </c>
      <c r="R29" s="358" t="s">
        <v>257</v>
      </c>
      <c r="S29" s="463" t="s">
        <v>257</v>
      </c>
      <c r="T29" s="442">
        <v>0.02</v>
      </c>
      <c r="U29" s="438">
        <f t="shared" si="11"/>
        <v>200000</v>
      </c>
      <c r="V29" s="443">
        <v>975</v>
      </c>
      <c r="W29" s="440">
        <f t="shared" si="12"/>
        <v>205.12820512820514</v>
      </c>
      <c r="X29" s="446">
        <v>50</v>
      </c>
      <c r="Y29" s="440">
        <f t="shared" si="13"/>
        <v>10256.410256410258</v>
      </c>
      <c r="Z29" s="476">
        <f>Y29+Z8</f>
        <v>32855.351432880845</v>
      </c>
      <c r="AA29" s="480" t="s">
        <v>257</v>
      </c>
      <c r="AB29" s="481">
        <v>850</v>
      </c>
      <c r="AC29" s="482">
        <v>975</v>
      </c>
    </row>
    <row r="30" spans="1:29" ht="15" x14ac:dyDescent="0.2">
      <c r="A30" s="320" t="s">
        <v>221</v>
      </c>
      <c r="B30" s="321">
        <v>0.1</v>
      </c>
      <c r="C30" s="322">
        <v>1100000</v>
      </c>
      <c r="D30" s="323">
        <v>15000</v>
      </c>
      <c r="E30" s="324">
        <v>73</v>
      </c>
      <c r="F30" s="328">
        <v>500</v>
      </c>
      <c r="G30" s="324">
        <v>36667</v>
      </c>
      <c r="H30" s="348">
        <v>134179</v>
      </c>
      <c r="I30" s="370">
        <v>97512</v>
      </c>
      <c r="J30" s="376" t="s">
        <v>221</v>
      </c>
      <c r="K30" s="377">
        <v>0.12</v>
      </c>
      <c r="L30" s="373">
        <f t="shared" si="8"/>
        <v>1200000</v>
      </c>
      <c r="M30" s="378">
        <v>15000</v>
      </c>
      <c r="N30" s="375">
        <f t="shared" si="9"/>
        <v>80</v>
      </c>
      <c r="O30" s="381">
        <v>500</v>
      </c>
      <c r="P30" s="375">
        <f t="shared" si="10"/>
        <v>40000</v>
      </c>
      <c r="Q30" s="382">
        <f t="shared" ref="Q30:Q31" si="14">P30+Q9</f>
        <v>135845</v>
      </c>
      <c r="R30" s="358" t="s">
        <v>221</v>
      </c>
      <c r="S30" s="441" t="s">
        <v>221</v>
      </c>
      <c r="T30" s="442">
        <v>0.12</v>
      </c>
      <c r="U30" s="438">
        <f t="shared" si="11"/>
        <v>1200000</v>
      </c>
      <c r="V30" s="443">
        <v>17250</v>
      </c>
      <c r="W30" s="440">
        <f t="shared" si="12"/>
        <v>69.565217391304344</v>
      </c>
      <c r="X30" s="446">
        <v>500</v>
      </c>
      <c r="Y30" s="440">
        <f t="shared" si="13"/>
        <v>34782.608695652169</v>
      </c>
      <c r="Z30" s="476">
        <f t="shared" ref="Z30:Z31" si="15">Y30+Z9</f>
        <v>130627.60869565216</v>
      </c>
      <c r="AA30" s="480" t="s">
        <v>221</v>
      </c>
      <c r="AB30" s="481">
        <v>15000</v>
      </c>
      <c r="AC30" s="482">
        <v>17250</v>
      </c>
    </row>
    <row r="31" spans="1:29" ht="15" x14ac:dyDescent="0.2">
      <c r="A31" s="320" t="s">
        <v>256</v>
      </c>
      <c r="B31" s="321">
        <v>0.1</v>
      </c>
      <c r="C31" s="322">
        <v>1100000</v>
      </c>
      <c r="D31" s="323">
        <v>9000</v>
      </c>
      <c r="E31" s="324">
        <v>122</v>
      </c>
      <c r="F31" s="328">
        <v>500</v>
      </c>
      <c r="G31" s="324">
        <v>61111</v>
      </c>
      <c r="H31" s="329">
        <v>270582</v>
      </c>
      <c r="I31" s="370">
        <v>209471</v>
      </c>
      <c r="J31" s="376" t="s">
        <v>256</v>
      </c>
      <c r="K31" s="377">
        <v>0.11</v>
      </c>
      <c r="L31" s="373">
        <f t="shared" si="8"/>
        <v>1100000</v>
      </c>
      <c r="M31" s="378">
        <v>9000</v>
      </c>
      <c r="N31" s="375">
        <f t="shared" si="9"/>
        <v>122.22222222222223</v>
      </c>
      <c r="O31" s="381">
        <v>500</v>
      </c>
      <c r="P31" s="375">
        <f t="shared" si="10"/>
        <v>61111.111111111117</v>
      </c>
      <c r="Q31" s="382">
        <f t="shared" si="14"/>
        <v>267526.77777777781</v>
      </c>
      <c r="R31" s="358" t="s">
        <v>256</v>
      </c>
      <c r="S31" s="441" t="s">
        <v>256</v>
      </c>
      <c r="T31" s="442">
        <v>0.11</v>
      </c>
      <c r="U31" s="438">
        <f t="shared" si="11"/>
        <v>1100000</v>
      </c>
      <c r="V31" s="443">
        <v>10250</v>
      </c>
      <c r="W31" s="440">
        <f t="shared" si="12"/>
        <v>107.3170731707317</v>
      </c>
      <c r="X31" s="446">
        <v>500</v>
      </c>
      <c r="Y31" s="440">
        <f t="shared" si="13"/>
        <v>53658.536585365851</v>
      </c>
      <c r="Z31" s="476">
        <f t="shared" si="15"/>
        <v>260074.20325203254</v>
      </c>
      <c r="AA31" s="480" t="s">
        <v>256</v>
      </c>
      <c r="AB31" s="481">
        <v>9000</v>
      </c>
      <c r="AC31" s="482">
        <v>10250</v>
      </c>
    </row>
    <row r="32" spans="1:29" x14ac:dyDescent="0.2">
      <c r="A32" s="335" t="s">
        <v>285</v>
      </c>
      <c r="B32" s="336">
        <v>0.04</v>
      </c>
      <c r="C32" s="334">
        <v>440000</v>
      </c>
      <c r="D32" s="326">
        <v>75000</v>
      </c>
      <c r="E32" s="327">
        <v>6</v>
      </c>
      <c r="F32" s="330">
        <v>1000</v>
      </c>
      <c r="G32" s="327">
        <v>5867</v>
      </c>
      <c r="H32" s="340"/>
      <c r="I32" s="358"/>
      <c r="J32" s="389" t="s">
        <v>285</v>
      </c>
      <c r="K32" s="377">
        <v>0.04</v>
      </c>
      <c r="L32" s="373">
        <f t="shared" si="8"/>
        <v>400000</v>
      </c>
      <c r="M32" s="378">
        <v>75000</v>
      </c>
      <c r="N32" s="375">
        <f t="shared" si="9"/>
        <v>5.333333333333333</v>
      </c>
      <c r="O32" s="381">
        <v>1000</v>
      </c>
      <c r="P32" s="375">
        <f t="shared" si="10"/>
        <v>5333.333333333333</v>
      </c>
      <c r="Q32" s="388"/>
      <c r="R32" s="358"/>
      <c r="S32" s="454" t="s">
        <v>285</v>
      </c>
      <c r="T32" s="442">
        <v>0.04</v>
      </c>
      <c r="U32" s="438">
        <f t="shared" si="11"/>
        <v>400000</v>
      </c>
      <c r="V32" s="443">
        <v>75000</v>
      </c>
      <c r="W32" s="440">
        <f t="shared" si="12"/>
        <v>5.333333333333333</v>
      </c>
      <c r="X32" s="446">
        <v>1000</v>
      </c>
      <c r="Y32" s="440">
        <f t="shared" si="13"/>
        <v>5333.333333333333</v>
      </c>
      <c r="Z32" s="453"/>
      <c r="AA32" s="422"/>
      <c r="AB32" s="429"/>
      <c r="AC32" s="421"/>
    </row>
    <row r="33" spans="1:29" x14ac:dyDescent="0.2">
      <c r="A33" s="335" t="s">
        <v>279</v>
      </c>
      <c r="B33" s="336">
        <v>7.0000000000000007E-2</v>
      </c>
      <c r="C33" s="334">
        <v>770000</v>
      </c>
      <c r="D33" s="326">
        <v>12</v>
      </c>
      <c r="E33" s="327">
        <v>64167</v>
      </c>
      <c r="F33" s="327">
        <v>1</v>
      </c>
      <c r="G33" s="327">
        <v>64167</v>
      </c>
      <c r="H33" s="331">
        <v>188972</v>
      </c>
      <c r="I33" s="370">
        <v>124805</v>
      </c>
      <c r="J33" s="389" t="s">
        <v>279</v>
      </c>
      <c r="K33" s="377">
        <v>0</v>
      </c>
      <c r="L33" s="373">
        <f t="shared" si="8"/>
        <v>0</v>
      </c>
      <c r="M33" s="378">
        <v>12</v>
      </c>
      <c r="N33" s="375">
        <f t="shared" si="9"/>
        <v>0</v>
      </c>
      <c r="O33" s="379">
        <v>1</v>
      </c>
      <c r="P33" s="375">
        <f t="shared" si="10"/>
        <v>0</v>
      </c>
      <c r="Q33" s="382"/>
      <c r="R33" s="358"/>
      <c r="S33" s="454" t="s">
        <v>279</v>
      </c>
      <c r="T33" s="442">
        <v>0</v>
      </c>
      <c r="U33" s="438">
        <f t="shared" si="11"/>
        <v>0</v>
      </c>
      <c r="V33" s="443">
        <v>12</v>
      </c>
      <c r="W33" s="440">
        <f t="shared" si="12"/>
        <v>0</v>
      </c>
      <c r="X33" s="444">
        <v>1</v>
      </c>
      <c r="Y33" s="440">
        <f t="shared" si="13"/>
        <v>0</v>
      </c>
      <c r="Z33" s="448" t="s">
        <v>328</v>
      </c>
      <c r="AA33" s="421"/>
      <c r="AB33" s="421"/>
      <c r="AC33" s="421"/>
    </row>
    <row r="34" spans="1:29" x14ac:dyDescent="0.2">
      <c r="A34" s="335" t="s">
        <v>222</v>
      </c>
      <c r="B34" s="336">
        <v>0.01</v>
      </c>
      <c r="C34" s="334">
        <v>110000</v>
      </c>
      <c r="D34" s="326">
        <v>40</v>
      </c>
      <c r="E34" s="327">
        <v>2750</v>
      </c>
      <c r="F34" s="327">
        <v>15</v>
      </c>
      <c r="G34" s="327">
        <v>41250</v>
      </c>
      <c r="H34" s="340"/>
      <c r="I34" s="358"/>
      <c r="J34" s="389" t="s">
        <v>222</v>
      </c>
      <c r="K34" s="377">
        <v>0.02</v>
      </c>
      <c r="L34" s="373">
        <f t="shared" si="8"/>
        <v>200000</v>
      </c>
      <c r="M34" s="378">
        <v>40</v>
      </c>
      <c r="N34" s="375">
        <f t="shared" si="9"/>
        <v>5000</v>
      </c>
      <c r="O34" s="379">
        <v>15</v>
      </c>
      <c r="P34" s="375">
        <f t="shared" si="10"/>
        <v>75000</v>
      </c>
      <c r="Q34" s="390"/>
      <c r="R34" s="358"/>
      <c r="S34" s="454" t="s">
        <v>222</v>
      </c>
      <c r="T34" s="442">
        <v>0.02</v>
      </c>
      <c r="U34" s="438">
        <f t="shared" si="11"/>
        <v>200000</v>
      </c>
      <c r="V34" s="443">
        <v>40</v>
      </c>
      <c r="W34" s="440">
        <f t="shared" si="12"/>
        <v>5000</v>
      </c>
      <c r="X34" s="444">
        <v>15</v>
      </c>
      <c r="Y34" s="440">
        <f t="shared" si="13"/>
        <v>75000</v>
      </c>
      <c r="Z34" s="455"/>
      <c r="AA34" s="421"/>
      <c r="AB34" s="421"/>
      <c r="AC34" s="421"/>
    </row>
    <row r="35" spans="1:29" x14ac:dyDescent="0.2">
      <c r="A35" s="335" t="s">
        <v>278</v>
      </c>
      <c r="B35" s="325">
        <v>0.01</v>
      </c>
      <c r="C35" s="334">
        <v>110000</v>
      </c>
      <c r="D35" s="326">
        <v>7000</v>
      </c>
      <c r="E35" s="327">
        <v>16</v>
      </c>
      <c r="F35" s="330">
        <v>200</v>
      </c>
      <c r="G35" s="327">
        <v>3143</v>
      </c>
      <c r="H35" s="340"/>
      <c r="I35" s="358"/>
      <c r="J35" s="389" t="s">
        <v>278</v>
      </c>
      <c r="K35" s="377">
        <v>3.0000000000000001E-3</v>
      </c>
      <c r="L35" s="373">
        <f t="shared" si="8"/>
        <v>30000</v>
      </c>
      <c r="M35" s="378">
        <v>7000</v>
      </c>
      <c r="N35" s="375">
        <f t="shared" si="9"/>
        <v>4.2857142857142856</v>
      </c>
      <c r="O35" s="381">
        <v>200</v>
      </c>
      <c r="P35" s="375">
        <f t="shared" si="10"/>
        <v>857.14285714285711</v>
      </c>
      <c r="Q35" s="390"/>
      <c r="R35" s="370"/>
      <c r="S35" s="454" t="s">
        <v>278</v>
      </c>
      <c r="T35" s="442">
        <v>3.0000000000000001E-3</v>
      </c>
      <c r="U35" s="438">
        <f t="shared" si="11"/>
        <v>30000</v>
      </c>
      <c r="V35" s="443">
        <v>7000</v>
      </c>
      <c r="W35" s="440">
        <f t="shared" si="12"/>
        <v>4.2857142857142856</v>
      </c>
      <c r="X35" s="446">
        <v>200</v>
      </c>
      <c r="Y35" s="440">
        <f t="shared" si="13"/>
        <v>857.14285714285711</v>
      </c>
      <c r="Z35" s="455"/>
      <c r="AA35" s="421"/>
      <c r="AB35" s="421"/>
      <c r="AC35" s="421"/>
    </row>
    <row r="36" spans="1:29" x14ac:dyDescent="0.2">
      <c r="A36" s="335" t="s">
        <v>277</v>
      </c>
      <c r="B36" s="325">
        <v>2E-3</v>
      </c>
      <c r="C36" s="334">
        <v>22000</v>
      </c>
      <c r="D36" s="326">
        <v>120</v>
      </c>
      <c r="E36" s="327">
        <v>183</v>
      </c>
      <c r="F36" s="330">
        <v>50</v>
      </c>
      <c r="G36" s="327">
        <v>9167</v>
      </c>
      <c r="H36" s="340"/>
      <c r="I36" s="358"/>
      <c r="J36" s="389" t="s">
        <v>277</v>
      </c>
      <c r="K36" s="377">
        <v>2E-3</v>
      </c>
      <c r="L36" s="373">
        <f t="shared" si="8"/>
        <v>20000</v>
      </c>
      <c r="M36" s="378">
        <v>120</v>
      </c>
      <c r="N36" s="375">
        <f t="shared" si="9"/>
        <v>166.66666666666666</v>
      </c>
      <c r="O36" s="381">
        <v>50</v>
      </c>
      <c r="P36" s="375">
        <f t="shared" si="10"/>
        <v>8333.3333333333321</v>
      </c>
      <c r="Q36" s="390"/>
      <c r="R36" s="358"/>
      <c r="S36" s="454" t="s">
        <v>277</v>
      </c>
      <c r="T36" s="442">
        <v>2E-3</v>
      </c>
      <c r="U36" s="438">
        <f t="shared" si="11"/>
        <v>20000</v>
      </c>
      <c r="V36" s="443">
        <v>120</v>
      </c>
      <c r="W36" s="440">
        <f t="shared" si="12"/>
        <v>166.66666666666666</v>
      </c>
      <c r="X36" s="446">
        <v>50</v>
      </c>
      <c r="Y36" s="440">
        <f t="shared" si="13"/>
        <v>8333.3333333333321</v>
      </c>
      <c r="Z36" s="455"/>
      <c r="AA36" s="421"/>
      <c r="AB36" s="421"/>
      <c r="AC36" s="421"/>
    </row>
    <row r="37" spans="1:29" x14ac:dyDescent="0.2">
      <c r="A37" s="335" t="s">
        <v>276</v>
      </c>
      <c r="B37" s="325">
        <v>0.02</v>
      </c>
      <c r="C37" s="334">
        <v>220000</v>
      </c>
      <c r="D37" s="326">
        <v>6000</v>
      </c>
      <c r="E37" s="327">
        <v>37</v>
      </c>
      <c r="F37" s="330">
        <v>200</v>
      </c>
      <c r="G37" s="327">
        <v>7333</v>
      </c>
      <c r="H37" s="340"/>
      <c r="I37" s="358"/>
      <c r="J37" s="389" t="s">
        <v>276</v>
      </c>
      <c r="K37" s="377">
        <v>2E-3</v>
      </c>
      <c r="L37" s="373">
        <f t="shared" si="8"/>
        <v>20000</v>
      </c>
      <c r="M37" s="378">
        <v>6000</v>
      </c>
      <c r="N37" s="375">
        <f t="shared" si="9"/>
        <v>3.3333333333333335</v>
      </c>
      <c r="O37" s="381">
        <v>200</v>
      </c>
      <c r="P37" s="375">
        <f t="shared" si="10"/>
        <v>666.66666666666674</v>
      </c>
      <c r="Q37" s="390"/>
      <c r="R37" s="358"/>
      <c r="S37" s="454" t="s">
        <v>276</v>
      </c>
      <c r="T37" s="442">
        <v>2E-3</v>
      </c>
      <c r="U37" s="438">
        <f t="shared" si="11"/>
        <v>20000</v>
      </c>
      <c r="V37" s="443">
        <v>6000</v>
      </c>
      <c r="W37" s="440">
        <f t="shared" si="12"/>
        <v>3.3333333333333335</v>
      </c>
      <c r="X37" s="446">
        <v>200</v>
      </c>
      <c r="Y37" s="440">
        <f t="shared" si="13"/>
        <v>666.66666666666674</v>
      </c>
      <c r="Z37" s="455"/>
      <c r="AA37" s="421"/>
      <c r="AB37" s="421"/>
      <c r="AC37" s="421"/>
    </row>
    <row r="38" spans="1:29" x14ac:dyDescent="0.2">
      <c r="A38" s="335" t="s">
        <v>223</v>
      </c>
      <c r="B38" s="325">
        <v>0.05</v>
      </c>
      <c r="C38" s="334">
        <v>550000</v>
      </c>
      <c r="D38" s="326">
        <v>19000</v>
      </c>
      <c r="E38" s="327">
        <v>29</v>
      </c>
      <c r="F38" s="330">
        <v>1000</v>
      </c>
      <c r="G38" s="327">
        <v>28947</v>
      </c>
      <c r="H38" s="340"/>
      <c r="I38" s="358"/>
      <c r="J38" s="389" t="s">
        <v>223</v>
      </c>
      <c r="K38" s="377">
        <v>0.05</v>
      </c>
      <c r="L38" s="373">
        <f t="shared" si="8"/>
        <v>500000</v>
      </c>
      <c r="M38" s="378">
        <v>26000</v>
      </c>
      <c r="N38" s="375">
        <f t="shared" si="9"/>
        <v>19.23076923076923</v>
      </c>
      <c r="O38" s="381">
        <v>1000</v>
      </c>
      <c r="P38" s="375">
        <f t="shared" si="10"/>
        <v>19230.76923076923</v>
      </c>
      <c r="Q38" s="390"/>
      <c r="R38" s="358"/>
      <c r="S38" s="454" t="s">
        <v>223</v>
      </c>
      <c r="T38" s="442">
        <v>0.05</v>
      </c>
      <c r="U38" s="438">
        <f t="shared" si="11"/>
        <v>500000</v>
      </c>
      <c r="V38" s="443">
        <v>26000</v>
      </c>
      <c r="W38" s="440">
        <f t="shared" si="12"/>
        <v>19.23076923076923</v>
      </c>
      <c r="X38" s="446">
        <v>1000</v>
      </c>
      <c r="Y38" s="440">
        <f t="shared" si="13"/>
        <v>19230.76923076923</v>
      </c>
      <c r="Z38" s="455"/>
      <c r="AA38" s="421"/>
      <c r="AB38" s="421"/>
      <c r="AC38" s="421"/>
    </row>
    <row r="39" spans="1:29" x14ac:dyDescent="0.2">
      <c r="A39" s="335" t="s">
        <v>224</v>
      </c>
      <c r="B39" s="325">
        <v>0.03</v>
      </c>
      <c r="C39" s="334">
        <v>330000</v>
      </c>
      <c r="D39" s="326">
        <v>8000</v>
      </c>
      <c r="E39" s="327">
        <v>41</v>
      </c>
      <c r="F39" s="330">
        <v>300</v>
      </c>
      <c r="G39" s="327">
        <v>12375</v>
      </c>
      <c r="H39" s="340"/>
      <c r="I39" s="358"/>
      <c r="J39" s="389" t="s">
        <v>224</v>
      </c>
      <c r="K39" s="377">
        <v>0</v>
      </c>
      <c r="L39" s="373">
        <f t="shared" si="8"/>
        <v>0</v>
      </c>
      <c r="M39" s="378">
        <v>8000</v>
      </c>
      <c r="N39" s="375">
        <f t="shared" si="9"/>
        <v>0</v>
      </c>
      <c r="O39" s="381">
        <v>300</v>
      </c>
      <c r="P39" s="375">
        <f t="shared" si="10"/>
        <v>0</v>
      </c>
      <c r="Q39" s="390"/>
      <c r="R39" s="358"/>
      <c r="S39" s="454" t="s">
        <v>224</v>
      </c>
      <c r="T39" s="442">
        <v>0</v>
      </c>
      <c r="U39" s="438">
        <f t="shared" si="11"/>
        <v>0</v>
      </c>
      <c r="V39" s="443">
        <v>8000</v>
      </c>
      <c r="W39" s="440">
        <f t="shared" si="12"/>
        <v>0</v>
      </c>
      <c r="X39" s="446">
        <v>300</v>
      </c>
      <c r="Y39" s="440">
        <f t="shared" si="13"/>
        <v>0</v>
      </c>
      <c r="Z39" s="455"/>
      <c r="AA39" s="421"/>
      <c r="AB39" s="421"/>
      <c r="AC39" s="421"/>
    </row>
    <row r="40" spans="1:29" x14ac:dyDescent="0.2">
      <c r="A40" s="335" t="s">
        <v>284</v>
      </c>
      <c r="B40" s="325">
        <v>0.02</v>
      </c>
      <c r="C40" s="334">
        <v>220000</v>
      </c>
      <c r="D40" s="326">
        <v>40000</v>
      </c>
      <c r="E40" s="327">
        <v>6</v>
      </c>
      <c r="F40" s="330">
        <v>1000</v>
      </c>
      <c r="G40" s="327">
        <v>5500</v>
      </c>
      <c r="H40" s="340"/>
      <c r="I40" s="358"/>
      <c r="J40" s="389" t="s">
        <v>284</v>
      </c>
      <c r="K40" s="377">
        <v>0.03</v>
      </c>
      <c r="L40" s="373">
        <f t="shared" si="8"/>
        <v>300000</v>
      </c>
      <c r="M40" s="378">
        <v>40000</v>
      </c>
      <c r="N40" s="375">
        <f t="shared" si="9"/>
        <v>7.5</v>
      </c>
      <c r="O40" s="381">
        <v>1000</v>
      </c>
      <c r="P40" s="375">
        <f t="shared" si="10"/>
        <v>7500</v>
      </c>
      <c r="Q40" s="390"/>
      <c r="R40" s="358"/>
      <c r="S40" s="454" t="s">
        <v>284</v>
      </c>
      <c r="T40" s="442">
        <v>0.03</v>
      </c>
      <c r="U40" s="438">
        <f t="shared" si="11"/>
        <v>300000</v>
      </c>
      <c r="V40" s="443">
        <v>40000</v>
      </c>
      <c r="W40" s="440">
        <f t="shared" si="12"/>
        <v>7.5</v>
      </c>
      <c r="X40" s="446">
        <v>1000</v>
      </c>
      <c r="Y40" s="440">
        <f t="shared" si="13"/>
        <v>7500</v>
      </c>
      <c r="Z40" s="455"/>
      <c r="AA40" s="421"/>
      <c r="AB40" s="421"/>
      <c r="AC40" s="421"/>
    </row>
    <row r="41" spans="1:29" x14ac:dyDescent="0.2">
      <c r="A41" s="335" t="s">
        <v>283</v>
      </c>
      <c r="B41" s="325">
        <v>0.03</v>
      </c>
      <c r="C41" s="334">
        <v>330000</v>
      </c>
      <c r="D41" s="326">
        <v>200</v>
      </c>
      <c r="E41" s="327">
        <v>1650</v>
      </c>
      <c r="F41" s="330">
        <v>1</v>
      </c>
      <c r="G41" s="327">
        <v>1650</v>
      </c>
      <c r="H41" s="340"/>
      <c r="I41" s="358"/>
      <c r="J41" s="389" t="s">
        <v>283</v>
      </c>
      <c r="K41" s="377">
        <v>0.03</v>
      </c>
      <c r="L41" s="373">
        <f t="shared" si="8"/>
        <v>300000</v>
      </c>
      <c r="M41" s="378">
        <v>200</v>
      </c>
      <c r="N41" s="375">
        <f t="shared" si="9"/>
        <v>1500</v>
      </c>
      <c r="O41" s="381">
        <v>1</v>
      </c>
      <c r="P41" s="375">
        <f t="shared" si="10"/>
        <v>1500</v>
      </c>
      <c r="Q41" s="390"/>
      <c r="R41" s="358"/>
      <c r="S41" s="454" t="s">
        <v>283</v>
      </c>
      <c r="T41" s="442">
        <v>0.03</v>
      </c>
      <c r="U41" s="438">
        <f t="shared" si="11"/>
        <v>300000</v>
      </c>
      <c r="V41" s="443">
        <v>200</v>
      </c>
      <c r="W41" s="440">
        <f t="shared" si="12"/>
        <v>1500</v>
      </c>
      <c r="X41" s="446">
        <v>1</v>
      </c>
      <c r="Y41" s="440">
        <f t="shared" si="13"/>
        <v>1500</v>
      </c>
      <c r="Z41" s="455"/>
      <c r="AA41" s="421"/>
      <c r="AB41" s="421"/>
      <c r="AC41" s="421"/>
    </row>
    <row r="42" spans="1:29" x14ac:dyDescent="0.2">
      <c r="A42" s="335" t="s">
        <v>281</v>
      </c>
      <c r="B42" s="325">
        <v>2.8000000000000001E-2</v>
      </c>
      <c r="C42" s="334">
        <v>308000</v>
      </c>
      <c r="D42" s="340"/>
      <c r="E42" s="340"/>
      <c r="F42" s="341"/>
      <c r="G42" s="342"/>
      <c r="H42" s="340"/>
      <c r="I42" s="358"/>
      <c r="J42" s="389" t="s">
        <v>281</v>
      </c>
      <c r="K42" s="377">
        <v>6.3E-2</v>
      </c>
      <c r="L42" s="373">
        <f t="shared" si="8"/>
        <v>630000</v>
      </c>
      <c r="M42" s="390"/>
      <c r="N42" s="375"/>
      <c r="O42" s="391"/>
      <c r="P42" s="392"/>
      <c r="Q42" s="390"/>
      <c r="R42" s="358"/>
      <c r="S42" s="454" t="s">
        <v>281</v>
      </c>
      <c r="T42" s="442">
        <v>6.3E-2</v>
      </c>
      <c r="U42" s="438">
        <f t="shared" si="11"/>
        <v>630000</v>
      </c>
      <c r="V42" s="455"/>
      <c r="W42" s="455"/>
      <c r="X42" s="456"/>
      <c r="Y42" s="457"/>
      <c r="Z42" s="455"/>
      <c r="AA42" s="421"/>
      <c r="AB42" s="421"/>
      <c r="AC42" s="421"/>
    </row>
    <row r="43" spans="1:29" x14ac:dyDescent="0.2">
      <c r="A43" s="332"/>
      <c r="B43" s="333">
        <v>1</v>
      </c>
      <c r="C43" s="334">
        <v>11000000</v>
      </c>
      <c r="D43" s="340"/>
      <c r="E43" s="340"/>
      <c r="F43" s="340"/>
      <c r="G43" s="340"/>
      <c r="H43" s="340"/>
      <c r="I43" s="358"/>
      <c r="J43" s="384"/>
      <c r="K43" s="385">
        <v>1.0000000000000002</v>
      </c>
      <c r="L43" s="373">
        <f t="shared" si="8"/>
        <v>10000000.000000002</v>
      </c>
      <c r="M43" s="390"/>
      <c r="N43" s="390"/>
      <c r="O43" s="390"/>
      <c r="P43" s="390"/>
      <c r="Q43" s="390"/>
      <c r="R43" s="358"/>
      <c r="S43" s="449"/>
      <c r="T43" s="450">
        <v>1.0000000000000002</v>
      </c>
      <c r="U43" s="438">
        <f t="shared" si="11"/>
        <v>10000000.000000002</v>
      </c>
      <c r="V43" s="455"/>
      <c r="W43" s="455"/>
      <c r="X43" s="455"/>
      <c r="Y43" s="455"/>
      <c r="Z43" s="455"/>
      <c r="AA43" s="421"/>
      <c r="AB43" s="421"/>
      <c r="AC43" s="421"/>
    </row>
    <row r="44" spans="1:29" s="149" customFormat="1" ht="13.5" thickBot="1" x14ac:dyDescent="0.25">
      <c r="A44" s="344" t="s">
        <v>218</v>
      </c>
      <c r="B44" s="345">
        <v>240000</v>
      </c>
      <c r="C44" s="346"/>
      <c r="D44" s="346"/>
      <c r="E44" s="349"/>
      <c r="F44" s="346"/>
      <c r="G44" s="346"/>
      <c r="H44" s="347"/>
      <c r="I44" s="358"/>
      <c r="J44" s="394" t="s">
        <v>218</v>
      </c>
      <c r="K44" s="397">
        <v>1076756</v>
      </c>
      <c r="L44" s="395" t="s">
        <v>329</v>
      </c>
      <c r="M44" s="395"/>
      <c r="N44" s="399"/>
      <c r="O44" s="395"/>
      <c r="P44" s="395"/>
      <c r="Q44" s="396"/>
      <c r="R44" s="358"/>
      <c r="S44" s="459" t="s">
        <v>218</v>
      </c>
      <c r="T44" s="462">
        <v>1076756</v>
      </c>
      <c r="U44" s="460" t="s">
        <v>329</v>
      </c>
      <c r="V44" s="460"/>
      <c r="W44" s="464"/>
      <c r="X44" s="460"/>
      <c r="Y44" s="460"/>
      <c r="Z44" s="461"/>
      <c r="AA44" s="422"/>
      <c r="AB44" s="429"/>
      <c r="AC44" s="423"/>
    </row>
    <row r="45" spans="1:29" ht="90" thickTop="1" x14ac:dyDescent="0.2">
      <c r="A45" s="311" t="s">
        <v>214</v>
      </c>
      <c r="B45" s="313" t="s">
        <v>240</v>
      </c>
      <c r="C45" s="313" t="s">
        <v>241</v>
      </c>
      <c r="D45" s="313" t="s">
        <v>242</v>
      </c>
      <c r="E45" s="313" t="s">
        <v>243</v>
      </c>
      <c r="F45" s="313" t="s">
        <v>253</v>
      </c>
      <c r="G45" s="313" t="s">
        <v>287</v>
      </c>
      <c r="H45" s="314" t="s">
        <v>288</v>
      </c>
      <c r="I45" s="400" t="s">
        <v>330</v>
      </c>
      <c r="J45" s="365" t="s">
        <v>214</v>
      </c>
      <c r="K45" s="367" t="s">
        <v>240</v>
      </c>
      <c r="L45" s="367" t="s">
        <v>241</v>
      </c>
      <c r="M45" s="367" t="s">
        <v>242</v>
      </c>
      <c r="N45" s="367" t="s">
        <v>243</v>
      </c>
      <c r="O45" s="367" t="s">
        <v>253</v>
      </c>
      <c r="P45" s="367" t="s">
        <v>287</v>
      </c>
      <c r="Q45" s="368" t="s">
        <v>288</v>
      </c>
      <c r="R45" s="358"/>
      <c r="S45" s="430" t="s">
        <v>214</v>
      </c>
      <c r="T45" s="432" t="s">
        <v>240</v>
      </c>
      <c r="U45" s="432" t="s">
        <v>241</v>
      </c>
      <c r="V45" s="432" t="s">
        <v>242</v>
      </c>
      <c r="W45" s="432" t="s">
        <v>243</v>
      </c>
      <c r="X45" s="432" t="s">
        <v>253</v>
      </c>
      <c r="Y45" s="432" t="s">
        <v>287</v>
      </c>
      <c r="Z45" s="433" t="s">
        <v>288</v>
      </c>
      <c r="AA45" s="421"/>
      <c r="AB45" s="421"/>
      <c r="AC45" s="421"/>
    </row>
    <row r="46" spans="1:29" x14ac:dyDescent="0.2">
      <c r="A46" s="315" t="s">
        <v>286</v>
      </c>
      <c r="B46" s="316">
        <v>0.1</v>
      </c>
      <c r="C46" s="317">
        <v>24000</v>
      </c>
      <c r="D46" s="318">
        <v>350</v>
      </c>
      <c r="E46" s="319">
        <v>69</v>
      </c>
      <c r="F46" s="319">
        <v>3</v>
      </c>
      <c r="G46" s="319">
        <v>206</v>
      </c>
      <c r="H46" s="726">
        <v>177950</v>
      </c>
      <c r="I46" s="370">
        <v>177744</v>
      </c>
      <c r="J46" s="371" t="s">
        <v>286</v>
      </c>
      <c r="K46" s="372">
        <v>0.34</v>
      </c>
      <c r="L46" s="373">
        <f>$K$44*K46</f>
        <v>366097.04000000004</v>
      </c>
      <c r="M46" s="374">
        <v>350</v>
      </c>
      <c r="N46" s="375">
        <f>L46/M46</f>
        <v>1045.991542857143</v>
      </c>
      <c r="O46" s="375">
        <v>3</v>
      </c>
      <c r="P46" s="375">
        <f>N46*O46</f>
        <v>3137.9746285714291</v>
      </c>
      <c r="Q46" s="301">
        <f>P46+P47+Q25</f>
        <v>179752.77677142859</v>
      </c>
      <c r="R46" s="358" t="s">
        <v>286</v>
      </c>
      <c r="S46" s="436" t="s">
        <v>286</v>
      </c>
      <c r="T46" s="437">
        <v>0.34</v>
      </c>
      <c r="U46" s="438">
        <f>$T$44*T46</f>
        <v>366097.04000000004</v>
      </c>
      <c r="V46" s="439">
        <v>410</v>
      </c>
      <c r="W46" s="440">
        <f>U46/V46</f>
        <v>892.91960975609766</v>
      </c>
      <c r="X46" s="440">
        <v>3</v>
      </c>
      <c r="Y46" s="409">
        <f>W46*X46</f>
        <v>2678.7588292682931</v>
      </c>
      <c r="Z46" s="301">
        <f>Y46+Y47+Z25</f>
        <v>173118.96709251474</v>
      </c>
      <c r="AA46" s="421"/>
      <c r="AB46" s="421"/>
      <c r="AC46" s="421"/>
    </row>
    <row r="47" spans="1:29" x14ac:dyDescent="0.2">
      <c r="A47" s="350" t="s">
        <v>213</v>
      </c>
      <c r="B47" s="321">
        <v>0</v>
      </c>
      <c r="C47" s="322" t="s">
        <v>331</v>
      </c>
      <c r="D47" s="323">
        <v>2000</v>
      </c>
      <c r="E47" s="324" t="s">
        <v>332</v>
      </c>
      <c r="F47" s="324">
        <v>50</v>
      </c>
      <c r="G47" s="324" t="s">
        <v>332</v>
      </c>
      <c r="H47" s="727"/>
      <c r="I47" s="358"/>
      <c r="J47" s="401" t="s">
        <v>213</v>
      </c>
      <c r="K47" s="377">
        <v>0.05</v>
      </c>
      <c r="L47" s="373">
        <f t="shared" ref="L47:L64" si="16">$K$44*K47</f>
        <v>53837.8</v>
      </c>
      <c r="M47" s="378">
        <v>2000</v>
      </c>
      <c r="N47" s="375">
        <f t="shared" ref="N47:N63" si="17">L47/M47</f>
        <v>26.918900000000001</v>
      </c>
      <c r="O47" s="379">
        <v>50</v>
      </c>
      <c r="P47" s="375">
        <f t="shared" ref="P47:P63" si="18">N47*O47</f>
        <v>1345.9449999999999</v>
      </c>
      <c r="Q47" s="301"/>
      <c r="R47" s="358" t="s">
        <v>213</v>
      </c>
      <c r="S47" s="465" t="s">
        <v>213</v>
      </c>
      <c r="T47" s="442">
        <v>0.05</v>
      </c>
      <c r="U47" s="438">
        <f>$T$44*T47</f>
        <v>53837.8</v>
      </c>
      <c r="V47" s="443">
        <v>2320</v>
      </c>
      <c r="W47" s="440">
        <f t="shared" ref="W47:W63" si="19">U47/V47</f>
        <v>23.20594827586207</v>
      </c>
      <c r="X47" s="444">
        <v>50</v>
      </c>
      <c r="Y47" s="409">
        <f t="shared" ref="Y47:Y63" si="20">W47*X47</f>
        <v>1160.2974137931035</v>
      </c>
      <c r="Z47" s="301"/>
      <c r="AA47" s="421"/>
      <c r="AB47" s="421"/>
      <c r="AC47" s="421"/>
    </row>
    <row r="48" spans="1:29" x14ac:dyDescent="0.2">
      <c r="A48" s="350" t="s">
        <v>212</v>
      </c>
      <c r="B48" s="321">
        <v>0</v>
      </c>
      <c r="C48" s="322" t="s">
        <v>331</v>
      </c>
      <c r="D48" s="323">
        <v>400</v>
      </c>
      <c r="E48" s="324" t="s">
        <v>332</v>
      </c>
      <c r="F48" s="324">
        <v>15</v>
      </c>
      <c r="G48" s="324" t="s">
        <v>332</v>
      </c>
      <c r="H48" s="728">
        <v>166166</v>
      </c>
      <c r="I48" s="370">
        <v>166166</v>
      </c>
      <c r="J48" s="402" t="s">
        <v>212</v>
      </c>
      <c r="K48" s="377">
        <v>0.05</v>
      </c>
      <c r="L48" s="373">
        <f t="shared" si="16"/>
        <v>53837.8</v>
      </c>
      <c r="M48" s="378">
        <v>400</v>
      </c>
      <c r="N48" s="375">
        <f t="shared" si="17"/>
        <v>134.59450000000001</v>
      </c>
      <c r="O48" s="379">
        <v>15</v>
      </c>
      <c r="P48" s="375">
        <f t="shared" si="18"/>
        <v>2018.9175000000002</v>
      </c>
      <c r="Q48" s="301">
        <f>P48+P49+Q27</f>
        <v>165144.67073076923</v>
      </c>
      <c r="R48" s="358" t="s">
        <v>212</v>
      </c>
      <c r="S48" s="466" t="s">
        <v>212</v>
      </c>
      <c r="T48" s="442">
        <v>0.05</v>
      </c>
      <c r="U48" s="438">
        <f t="shared" ref="U48:U64" si="21">$T$44*T48</f>
        <v>53837.8</v>
      </c>
      <c r="V48" s="443">
        <v>460</v>
      </c>
      <c r="W48" s="440">
        <f t="shared" si="19"/>
        <v>117.03869565217391</v>
      </c>
      <c r="X48" s="444">
        <v>15</v>
      </c>
      <c r="Y48" s="409">
        <f t="shared" si="20"/>
        <v>1755.5804347826088</v>
      </c>
      <c r="Z48" s="301">
        <f>Y48+Y49+Z27</f>
        <v>161473.6803501996</v>
      </c>
      <c r="AA48" s="421"/>
      <c r="AB48" s="421"/>
      <c r="AC48" s="421"/>
    </row>
    <row r="49" spans="1:28" x14ac:dyDescent="0.2">
      <c r="A49" s="350" t="s">
        <v>211</v>
      </c>
      <c r="B49" s="321">
        <v>0</v>
      </c>
      <c r="C49" s="322" t="s">
        <v>331</v>
      </c>
      <c r="D49" s="323">
        <v>6500</v>
      </c>
      <c r="E49" s="324" t="s">
        <v>332</v>
      </c>
      <c r="F49" s="324">
        <v>50</v>
      </c>
      <c r="G49" s="324" t="s">
        <v>332</v>
      </c>
      <c r="H49" s="727"/>
      <c r="I49" s="358"/>
      <c r="J49" s="402" t="s">
        <v>211</v>
      </c>
      <c r="K49" s="377">
        <v>7.0000000000000007E-2</v>
      </c>
      <c r="L49" s="373">
        <f t="shared" si="16"/>
        <v>75372.920000000013</v>
      </c>
      <c r="M49" s="378">
        <v>6500</v>
      </c>
      <c r="N49" s="375">
        <f t="shared" si="17"/>
        <v>11.595833846153848</v>
      </c>
      <c r="O49" s="379">
        <v>50</v>
      </c>
      <c r="P49" s="375">
        <f t="shared" si="18"/>
        <v>579.79169230769241</v>
      </c>
      <c r="Q49" s="301"/>
      <c r="R49" s="358" t="s">
        <v>211</v>
      </c>
      <c r="S49" s="466" t="s">
        <v>211</v>
      </c>
      <c r="T49" s="442">
        <v>7.0000000000000007E-2</v>
      </c>
      <c r="U49" s="438">
        <f t="shared" si="21"/>
        <v>75372.920000000013</v>
      </c>
      <c r="V49" s="443">
        <v>7750</v>
      </c>
      <c r="W49" s="440">
        <f t="shared" si="19"/>
        <v>9.7255380645161313</v>
      </c>
      <c r="X49" s="444">
        <v>50</v>
      </c>
      <c r="Y49" s="409">
        <f t="shared" si="20"/>
        <v>486.27690322580656</v>
      </c>
      <c r="Z49" s="301"/>
      <c r="AA49" s="421"/>
      <c r="AB49" s="421"/>
    </row>
    <row r="50" spans="1:28" x14ac:dyDescent="0.2">
      <c r="A50" s="350" t="s">
        <v>257</v>
      </c>
      <c r="B50" s="321">
        <v>0</v>
      </c>
      <c r="C50" s="322" t="s">
        <v>331</v>
      </c>
      <c r="D50" s="323">
        <v>850</v>
      </c>
      <c r="E50" s="324" t="s">
        <v>332</v>
      </c>
      <c r="F50" s="328">
        <v>50</v>
      </c>
      <c r="G50" s="324" t="s">
        <v>332</v>
      </c>
      <c r="H50" s="329">
        <v>36128</v>
      </c>
      <c r="I50" s="370">
        <v>36128</v>
      </c>
      <c r="J50" s="402" t="s">
        <v>257</v>
      </c>
      <c r="K50" s="377">
        <v>0.02</v>
      </c>
      <c r="L50" s="373">
        <f t="shared" si="16"/>
        <v>21535.119999999999</v>
      </c>
      <c r="M50" s="378">
        <v>850</v>
      </c>
      <c r="N50" s="375">
        <f t="shared" si="17"/>
        <v>25.335435294117644</v>
      </c>
      <c r="O50" s="381">
        <v>50</v>
      </c>
      <c r="P50" s="375">
        <f t="shared" si="18"/>
        <v>1266.7717647058821</v>
      </c>
      <c r="Q50" s="301">
        <f>P50+Q29</f>
        <v>35630.418823529406</v>
      </c>
      <c r="R50" s="358" t="s">
        <v>257</v>
      </c>
      <c r="S50" s="466" t="s">
        <v>257</v>
      </c>
      <c r="T50" s="442">
        <v>0.02</v>
      </c>
      <c r="U50" s="438">
        <f t="shared" si="21"/>
        <v>21535.119999999999</v>
      </c>
      <c r="V50" s="443">
        <v>975</v>
      </c>
      <c r="W50" s="440">
        <f t="shared" si="19"/>
        <v>22.087302564102561</v>
      </c>
      <c r="X50" s="446">
        <v>50</v>
      </c>
      <c r="Y50" s="409">
        <f t="shared" si="20"/>
        <v>1104.365128205128</v>
      </c>
      <c r="Z50" s="301">
        <f>Y50+Z29</f>
        <v>33959.716561085974</v>
      </c>
      <c r="AA50" s="421"/>
      <c r="AB50" s="421"/>
    </row>
    <row r="51" spans="1:28" x14ac:dyDescent="0.2">
      <c r="A51" s="350" t="s">
        <v>221</v>
      </c>
      <c r="B51" s="321">
        <v>0.06</v>
      </c>
      <c r="C51" s="322">
        <v>14400</v>
      </c>
      <c r="D51" s="323">
        <v>15000</v>
      </c>
      <c r="E51" s="324">
        <v>1</v>
      </c>
      <c r="F51" s="328">
        <v>500</v>
      </c>
      <c r="G51" s="324">
        <v>480</v>
      </c>
      <c r="H51" s="329">
        <v>134658</v>
      </c>
      <c r="I51" s="370">
        <v>134178</v>
      </c>
      <c r="J51" s="401" t="s">
        <v>221</v>
      </c>
      <c r="K51" s="377">
        <v>0.12</v>
      </c>
      <c r="L51" s="373">
        <f t="shared" si="16"/>
        <v>129210.72</v>
      </c>
      <c r="M51" s="378">
        <v>15000</v>
      </c>
      <c r="N51" s="375">
        <f t="shared" si="17"/>
        <v>8.6140480000000004</v>
      </c>
      <c r="O51" s="381">
        <v>500</v>
      </c>
      <c r="P51" s="375">
        <f t="shared" si="18"/>
        <v>4307.0240000000003</v>
      </c>
      <c r="Q51" s="301">
        <f t="shared" ref="Q51:Q52" si="22">P51+Q30</f>
        <v>140152.024</v>
      </c>
      <c r="R51" s="358" t="s">
        <v>221</v>
      </c>
      <c r="S51" s="465" t="s">
        <v>221</v>
      </c>
      <c r="T51" s="442">
        <v>0.12</v>
      </c>
      <c r="U51" s="438">
        <f t="shared" si="21"/>
        <v>129210.72</v>
      </c>
      <c r="V51" s="443">
        <v>17250</v>
      </c>
      <c r="W51" s="440">
        <f t="shared" si="19"/>
        <v>7.4904765217391303</v>
      </c>
      <c r="X51" s="446">
        <v>500</v>
      </c>
      <c r="Y51" s="409">
        <f t="shared" si="20"/>
        <v>3745.2382608695652</v>
      </c>
      <c r="Z51" s="301">
        <f t="shared" ref="Z51:Z52" si="23">Y51+Z30</f>
        <v>134372.84695652174</v>
      </c>
      <c r="AA51" s="421"/>
      <c r="AB51" s="421"/>
    </row>
    <row r="52" spans="1:28" x14ac:dyDescent="0.2">
      <c r="A52" s="350" t="s">
        <v>256</v>
      </c>
      <c r="B52" s="321">
        <v>0.05</v>
      </c>
      <c r="C52" s="322">
        <v>12000</v>
      </c>
      <c r="D52" s="323">
        <v>9000</v>
      </c>
      <c r="E52" s="324">
        <v>1</v>
      </c>
      <c r="F52" s="328">
        <v>500</v>
      </c>
      <c r="G52" s="324">
        <v>667</v>
      </c>
      <c r="H52" s="329">
        <v>271249</v>
      </c>
      <c r="I52" s="370">
        <v>270582</v>
      </c>
      <c r="J52" s="401" t="s">
        <v>256</v>
      </c>
      <c r="K52" s="377">
        <v>0.11</v>
      </c>
      <c r="L52" s="373">
        <f t="shared" si="16"/>
        <v>118443.16</v>
      </c>
      <c r="M52" s="378">
        <v>9000</v>
      </c>
      <c r="N52" s="375">
        <f t="shared" si="17"/>
        <v>13.160351111111112</v>
      </c>
      <c r="O52" s="381">
        <v>500</v>
      </c>
      <c r="P52" s="375">
        <f t="shared" si="18"/>
        <v>6580.1755555555555</v>
      </c>
      <c r="Q52" s="301">
        <f t="shared" si="22"/>
        <v>274106.95333333337</v>
      </c>
      <c r="R52" s="358" t="s">
        <v>256</v>
      </c>
      <c r="S52" s="465" t="s">
        <v>256</v>
      </c>
      <c r="T52" s="442">
        <v>0.11</v>
      </c>
      <c r="U52" s="438">
        <f t="shared" si="21"/>
        <v>118443.16</v>
      </c>
      <c r="V52" s="443">
        <v>10250</v>
      </c>
      <c r="W52" s="440">
        <f t="shared" si="19"/>
        <v>11.555430243902439</v>
      </c>
      <c r="X52" s="446">
        <v>500</v>
      </c>
      <c r="Y52" s="409">
        <f t="shared" si="20"/>
        <v>5777.7151219512198</v>
      </c>
      <c r="Z52" s="301">
        <f t="shared" si="23"/>
        <v>265851.91837398376</v>
      </c>
      <c r="AA52" s="421"/>
      <c r="AB52" s="421"/>
    </row>
    <row r="53" spans="1:28" s="303" customFormat="1" x14ac:dyDescent="0.2">
      <c r="A53" s="417" t="s">
        <v>281</v>
      </c>
      <c r="B53" s="304">
        <f>100%-SUM(B46:B52)</f>
        <v>0.79</v>
      </c>
      <c r="C53" s="414">
        <f>B44*B53</f>
        <v>189600</v>
      </c>
      <c r="D53" s="410"/>
      <c r="E53" s="420"/>
      <c r="F53" s="354"/>
      <c r="G53" s="420"/>
      <c r="H53" s="419"/>
      <c r="I53" s="411"/>
      <c r="J53" s="417" t="s">
        <v>281</v>
      </c>
      <c r="K53" s="304">
        <f>100%-SUM(K46:K52)</f>
        <v>0.24</v>
      </c>
      <c r="L53" s="413">
        <f>$K$44*K53</f>
        <v>258421.44</v>
      </c>
      <c r="M53" s="412"/>
      <c r="N53" s="408"/>
      <c r="O53" s="418"/>
      <c r="P53" s="408"/>
      <c r="Q53" s="302"/>
      <c r="R53" s="305"/>
      <c r="S53" s="417" t="s">
        <v>281</v>
      </c>
      <c r="T53" s="304">
        <f>100%-SUM(T46:T52)</f>
        <v>0.24</v>
      </c>
      <c r="U53" s="438">
        <f t="shared" si="21"/>
        <v>258421.44</v>
      </c>
      <c r="V53" s="412"/>
      <c r="W53" s="408"/>
      <c r="X53" s="418"/>
      <c r="Y53" s="300"/>
      <c r="Z53" s="302"/>
      <c r="AA53" s="415"/>
      <c r="AB53" s="415"/>
    </row>
    <row r="54" spans="1:28" hidden="1" x14ac:dyDescent="0.2">
      <c r="A54" s="335" t="s">
        <v>285</v>
      </c>
      <c r="B54" s="336">
        <v>0</v>
      </c>
      <c r="C54" s="334" t="s">
        <v>331</v>
      </c>
      <c r="D54" s="326">
        <v>75000</v>
      </c>
      <c r="E54" s="327" t="s">
        <v>332</v>
      </c>
      <c r="F54" s="330">
        <v>1000</v>
      </c>
      <c r="G54" s="327" t="s">
        <v>332</v>
      </c>
      <c r="H54" s="340"/>
      <c r="I54" s="358"/>
      <c r="J54" s="389" t="s">
        <v>285</v>
      </c>
      <c r="K54" s="377">
        <v>0.04</v>
      </c>
      <c r="L54" s="373">
        <f t="shared" si="16"/>
        <v>43070.239999999998</v>
      </c>
      <c r="M54" s="378">
        <v>75000</v>
      </c>
      <c r="N54" s="375">
        <f t="shared" si="17"/>
        <v>0.57426986666666668</v>
      </c>
      <c r="O54" s="381">
        <v>1000</v>
      </c>
      <c r="P54" s="375">
        <f t="shared" si="18"/>
        <v>574.26986666666664</v>
      </c>
      <c r="Q54" s="301"/>
      <c r="R54" s="358"/>
      <c r="S54" s="454" t="s">
        <v>285</v>
      </c>
      <c r="T54" s="442">
        <v>0.04</v>
      </c>
      <c r="U54" s="438">
        <f t="shared" si="21"/>
        <v>43070.239999999998</v>
      </c>
      <c r="V54" s="443">
        <v>75000</v>
      </c>
      <c r="W54" s="440">
        <f t="shared" si="19"/>
        <v>0.57426986666666668</v>
      </c>
      <c r="X54" s="446">
        <v>1000</v>
      </c>
      <c r="Y54" s="409">
        <f t="shared" si="20"/>
        <v>574.26986666666664</v>
      </c>
      <c r="Z54" s="301"/>
      <c r="AA54" s="421"/>
      <c r="AB54" s="421"/>
    </row>
    <row r="55" spans="1:28" hidden="1" x14ac:dyDescent="0.2">
      <c r="A55" s="351" t="s">
        <v>279</v>
      </c>
      <c r="B55" s="336">
        <v>0.02</v>
      </c>
      <c r="C55" s="334">
        <v>4800</v>
      </c>
      <c r="D55" s="326">
        <v>12</v>
      </c>
      <c r="E55" s="327">
        <v>400</v>
      </c>
      <c r="F55" s="327">
        <v>1</v>
      </c>
      <c r="G55" s="327">
        <v>400</v>
      </c>
      <c r="H55" s="331">
        <v>189372</v>
      </c>
      <c r="I55" s="370">
        <v>188972</v>
      </c>
      <c r="J55" s="403" t="s">
        <v>279</v>
      </c>
      <c r="K55" s="377">
        <v>0</v>
      </c>
      <c r="L55" s="373">
        <f t="shared" si="16"/>
        <v>0</v>
      </c>
      <c r="M55" s="378">
        <v>12</v>
      </c>
      <c r="N55" s="375">
        <f t="shared" si="17"/>
        <v>0</v>
      </c>
      <c r="O55" s="379">
        <v>1</v>
      </c>
      <c r="P55" s="375">
        <f t="shared" si="18"/>
        <v>0</v>
      </c>
      <c r="Q55" s="301"/>
      <c r="R55" s="358"/>
      <c r="S55" s="467" t="s">
        <v>279</v>
      </c>
      <c r="T55" s="442">
        <v>0</v>
      </c>
      <c r="U55" s="438">
        <f t="shared" si="21"/>
        <v>0</v>
      </c>
      <c r="V55" s="443">
        <v>12</v>
      </c>
      <c r="W55" s="440">
        <f t="shared" si="19"/>
        <v>0</v>
      </c>
      <c r="X55" s="444">
        <v>1</v>
      </c>
      <c r="Y55" s="409">
        <f t="shared" si="20"/>
        <v>0</v>
      </c>
      <c r="Z55" s="448" t="s">
        <v>328</v>
      </c>
      <c r="AA55" s="421"/>
      <c r="AB55" s="421"/>
    </row>
    <row r="56" spans="1:28" hidden="1" x14ac:dyDescent="0.2">
      <c r="A56" s="351" t="s">
        <v>222</v>
      </c>
      <c r="B56" s="336">
        <v>0</v>
      </c>
      <c r="C56" s="334" t="s">
        <v>331</v>
      </c>
      <c r="D56" s="326">
        <v>40</v>
      </c>
      <c r="E56" s="327" t="s">
        <v>332</v>
      </c>
      <c r="F56" s="327">
        <v>15</v>
      </c>
      <c r="G56" s="327" t="s">
        <v>332</v>
      </c>
      <c r="H56" s="340"/>
      <c r="I56" s="358"/>
      <c r="J56" s="403" t="s">
        <v>222</v>
      </c>
      <c r="K56" s="377">
        <v>0.02</v>
      </c>
      <c r="L56" s="373">
        <f t="shared" si="16"/>
        <v>21535.119999999999</v>
      </c>
      <c r="M56" s="378">
        <v>40</v>
      </c>
      <c r="N56" s="375">
        <f t="shared" si="17"/>
        <v>538.37799999999993</v>
      </c>
      <c r="O56" s="379">
        <v>15</v>
      </c>
      <c r="P56" s="375">
        <f t="shared" si="18"/>
        <v>8075.6699999999992</v>
      </c>
      <c r="Q56" s="357"/>
      <c r="R56" s="358"/>
      <c r="S56" s="467" t="s">
        <v>222</v>
      </c>
      <c r="T56" s="442">
        <v>0.02</v>
      </c>
      <c r="U56" s="438">
        <f t="shared" si="21"/>
        <v>21535.119999999999</v>
      </c>
      <c r="V56" s="443">
        <v>40</v>
      </c>
      <c r="W56" s="440">
        <f t="shared" si="19"/>
        <v>538.37799999999993</v>
      </c>
      <c r="X56" s="444">
        <v>15</v>
      </c>
      <c r="Y56" s="409">
        <f t="shared" si="20"/>
        <v>8075.6699999999992</v>
      </c>
      <c r="Z56" s="455"/>
      <c r="AA56" s="421"/>
      <c r="AB56" s="421"/>
    </row>
    <row r="57" spans="1:28" hidden="1" x14ac:dyDescent="0.2">
      <c r="A57" s="351" t="s">
        <v>278</v>
      </c>
      <c r="B57" s="336">
        <v>0</v>
      </c>
      <c r="C57" s="334" t="s">
        <v>331</v>
      </c>
      <c r="D57" s="326">
        <v>7000</v>
      </c>
      <c r="E57" s="327" t="s">
        <v>332</v>
      </c>
      <c r="F57" s="330">
        <v>200</v>
      </c>
      <c r="G57" s="327" t="s">
        <v>332</v>
      </c>
      <c r="H57" s="340"/>
      <c r="I57" s="358"/>
      <c r="J57" s="403" t="s">
        <v>278</v>
      </c>
      <c r="K57" s="377">
        <v>3.0000000000000001E-3</v>
      </c>
      <c r="L57" s="373">
        <f t="shared" si="16"/>
        <v>3230.268</v>
      </c>
      <c r="M57" s="378">
        <v>7000</v>
      </c>
      <c r="N57" s="375">
        <f t="shared" si="17"/>
        <v>0.46146685714285712</v>
      </c>
      <c r="O57" s="381">
        <v>200</v>
      </c>
      <c r="P57" s="375">
        <f t="shared" si="18"/>
        <v>92.293371428571419</v>
      </c>
      <c r="Q57" s="390"/>
      <c r="R57" s="358"/>
      <c r="S57" s="467" t="s">
        <v>278</v>
      </c>
      <c r="T57" s="442">
        <v>3.0000000000000001E-3</v>
      </c>
      <c r="U57" s="438">
        <f t="shared" si="21"/>
        <v>3230.268</v>
      </c>
      <c r="V57" s="443">
        <v>7000</v>
      </c>
      <c r="W57" s="440">
        <f t="shared" si="19"/>
        <v>0.46146685714285712</v>
      </c>
      <c r="X57" s="446">
        <v>200</v>
      </c>
      <c r="Y57" s="409">
        <f t="shared" si="20"/>
        <v>92.293371428571419</v>
      </c>
      <c r="Z57" s="455"/>
      <c r="AA57" s="422"/>
      <c r="AB57" s="429"/>
    </row>
    <row r="58" spans="1:28" hidden="1" x14ac:dyDescent="0.2">
      <c r="A58" s="351" t="s">
        <v>277</v>
      </c>
      <c r="B58" s="336">
        <v>0</v>
      </c>
      <c r="C58" s="334" t="s">
        <v>331</v>
      </c>
      <c r="D58" s="326">
        <v>120</v>
      </c>
      <c r="E58" s="327" t="s">
        <v>332</v>
      </c>
      <c r="F58" s="330">
        <v>50</v>
      </c>
      <c r="G58" s="327" t="s">
        <v>332</v>
      </c>
      <c r="H58" s="340"/>
      <c r="I58" s="358"/>
      <c r="J58" s="403" t="s">
        <v>277</v>
      </c>
      <c r="K58" s="377">
        <v>2E-3</v>
      </c>
      <c r="L58" s="373">
        <f t="shared" si="16"/>
        <v>2153.5120000000002</v>
      </c>
      <c r="M58" s="378">
        <v>120</v>
      </c>
      <c r="N58" s="375">
        <f t="shared" si="17"/>
        <v>17.945933333333336</v>
      </c>
      <c r="O58" s="381">
        <v>50</v>
      </c>
      <c r="P58" s="375">
        <f t="shared" si="18"/>
        <v>897.29666666666685</v>
      </c>
      <c r="Q58" s="390"/>
      <c r="R58" s="358"/>
      <c r="S58" s="467" t="s">
        <v>277</v>
      </c>
      <c r="T58" s="442">
        <v>2E-3</v>
      </c>
      <c r="U58" s="438">
        <f t="shared" si="21"/>
        <v>2153.5120000000002</v>
      </c>
      <c r="V58" s="443">
        <v>120</v>
      </c>
      <c r="W58" s="440">
        <f t="shared" si="19"/>
        <v>17.945933333333336</v>
      </c>
      <c r="X58" s="446">
        <v>50</v>
      </c>
      <c r="Y58" s="409">
        <f t="shared" si="20"/>
        <v>897.29666666666685</v>
      </c>
      <c r="Z58" s="455"/>
      <c r="AA58" s="422"/>
      <c r="AB58" s="429"/>
    </row>
    <row r="59" spans="1:28" hidden="1" x14ac:dyDescent="0.2">
      <c r="A59" s="351" t="s">
        <v>276</v>
      </c>
      <c r="B59" s="336">
        <v>0</v>
      </c>
      <c r="C59" s="334" t="s">
        <v>331</v>
      </c>
      <c r="D59" s="326">
        <v>6000</v>
      </c>
      <c r="E59" s="327" t="s">
        <v>332</v>
      </c>
      <c r="F59" s="330">
        <v>200</v>
      </c>
      <c r="G59" s="327" t="s">
        <v>332</v>
      </c>
      <c r="H59" s="340"/>
      <c r="I59" s="358"/>
      <c r="J59" s="403" t="s">
        <v>276</v>
      </c>
      <c r="K59" s="377">
        <v>2E-3</v>
      </c>
      <c r="L59" s="373">
        <f t="shared" si="16"/>
        <v>2153.5120000000002</v>
      </c>
      <c r="M59" s="378">
        <v>6000</v>
      </c>
      <c r="N59" s="375">
        <f t="shared" si="17"/>
        <v>0.35891866666666672</v>
      </c>
      <c r="O59" s="381">
        <v>200</v>
      </c>
      <c r="P59" s="375">
        <f t="shared" si="18"/>
        <v>71.783733333333345</v>
      </c>
      <c r="Q59" s="390"/>
      <c r="R59" s="358"/>
      <c r="S59" s="467" t="s">
        <v>276</v>
      </c>
      <c r="T59" s="442">
        <v>2E-3</v>
      </c>
      <c r="U59" s="438">
        <f t="shared" si="21"/>
        <v>2153.5120000000002</v>
      </c>
      <c r="V59" s="443">
        <v>6000</v>
      </c>
      <c r="W59" s="440">
        <f t="shared" si="19"/>
        <v>0.35891866666666672</v>
      </c>
      <c r="X59" s="446">
        <v>200</v>
      </c>
      <c r="Y59" s="409">
        <f t="shared" si="20"/>
        <v>71.783733333333345</v>
      </c>
      <c r="Z59" s="455"/>
      <c r="AA59" s="422"/>
      <c r="AB59" s="429"/>
    </row>
    <row r="60" spans="1:28" hidden="1" x14ac:dyDescent="0.2">
      <c r="A60" s="351" t="s">
        <v>223</v>
      </c>
      <c r="B60" s="336">
        <v>0</v>
      </c>
      <c r="C60" s="334" t="s">
        <v>331</v>
      </c>
      <c r="D60" s="326">
        <v>19000</v>
      </c>
      <c r="E60" s="327" t="s">
        <v>332</v>
      </c>
      <c r="F60" s="330">
        <v>1000</v>
      </c>
      <c r="G60" s="327" t="s">
        <v>332</v>
      </c>
      <c r="H60" s="340"/>
      <c r="I60" s="358"/>
      <c r="J60" s="403" t="s">
        <v>223</v>
      </c>
      <c r="K60" s="377">
        <v>0.05</v>
      </c>
      <c r="L60" s="373">
        <f t="shared" si="16"/>
        <v>53837.8</v>
      </c>
      <c r="M60" s="378">
        <v>26000</v>
      </c>
      <c r="N60" s="375">
        <f t="shared" si="17"/>
        <v>2.0706846153846157</v>
      </c>
      <c r="O60" s="381">
        <v>1000</v>
      </c>
      <c r="P60" s="375">
        <f t="shared" si="18"/>
        <v>2070.6846153846159</v>
      </c>
      <c r="Q60" s="390"/>
      <c r="R60" s="358"/>
      <c r="S60" s="467" t="s">
        <v>223</v>
      </c>
      <c r="T60" s="442">
        <v>0.05</v>
      </c>
      <c r="U60" s="438">
        <f t="shared" si="21"/>
        <v>53837.8</v>
      </c>
      <c r="V60" s="443">
        <v>26000</v>
      </c>
      <c r="W60" s="440">
        <f t="shared" si="19"/>
        <v>2.0706846153846157</v>
      </c>
      <c r="X60" s="446">
        <v>1000</v>
      </c>
      <c r="Y60" s="409">
        <f t="shared" si="20"/>
        <v>2070.6846153846159</v>
      </c>
      <c r="Z60" s="455"/>
      <c r="AA60" s="422"/>
      <c r="AB60" s="429"/>
    </row>
    <row r="61" spans="1:28" hidden="1" x14ac:dyDescent="0.2">
      <c r="A61" s="351" t="s">
        <v>224</v>
      </c>
      <c r="B61" s="336">
        <v>0</v>
      </c>
      <c r="C61" s="334" t="s">
        <v>331</v>
      </c>
      <c r="D61" s="326">
        <v>8000</v>
      </c>
      <c r="E61" s="327" t="s">
        <v>332</v>
      </c>
      <c r="F61" s="330">
        <v>300</v>
      </c>
      <c r="G61" s="327" t="s">
        <v>332</v>
      </c>
      <c r="H61" s="340"/>
      <c r="I61" s="358"/>
      <c r="J61" s="403" t="s">
        <v>224</v>
      </c>
      <c r="K61" s="377">
        <v>0</v>
      </c>
      <c r="L61" s="373">
        <f t="shared" si="16"/>
        <v>0</v>
      </c>
      <c r="M61" s="378">
        <v>8000</v>
      </c>
      <c r="N61" s="375">
        <f t="shared" si="17"/>
        <v>0</v>
      </c>
      <c r="O61" s="381">
        <v>300</v>
      </c>
      <c r="P61" s="375">
        <f t="shared" si="18"/>
        <v>0</v>
      </c>
      <c r="Q61" s="390"/>
      <c r="R61" s="358"/>
      <c r="S61" s="467" t="s">
        <v>224</v>
      </c>
      <c r="T61" s="442">
        <v>0</v>
      </c>
      <c r="U61" s="438">
        <f t="shared" si="21"/>
        <v>0</v>
      </c>
      <c r="V61" s="443">
        <v>8000</v>
      </c>
      <c r="W61" s="440">
        <f t="shared" si="19"/>
        <v>0</v>
      </c>
      <c r="X61" s="446">
        <v>300</v>
      </c>
      <c r="Y61" s="409">
        <f t="shared" si="20"/>
        <v>0</v>
      </c>
      <c r="Z61" s="455"/>
      <c r="AA61" s="422"/>
      <c r="AB61" s="429"/>
    </row>
    <row r="62" spans="1:28" hidden="1" x14ac:dyDescent="0.2">
      <c r="A62" s="351" t="s">
        <v>280</v>
      </c>
      <c r="B62" s="336">
        <v>0</v>
      </c>
      <c r="C62" s="334" t="s">
        <v>331</v>
      </c>
      <c r="D62" s="326">
        <v>40000</v>
      </c>
      <c r="E62" s="327" t="s">
        <v>332</v>
      </c>
      <c r="F62" s="330">
        <v>1000</v>
      </c>
      <c r="G62" s="327" t="s">
        <v>332</v>
      </c>
      <c r="H62" s="340"/>
      <c r="I62" s="358"/>
      <c r="J62" s="403" t="s">
        <v>280</v>
      </c>
      <c r="K62" s="377">
        <v>0.03</v>
      </c>
      <c r="L62" s="373">
        <f t="shared" si="16"/>
        <v>32302.68</v>
      </c>
      <c r="M62" s="378">
        <v>40000</v>
      </c>
      <c r="N62" s="375">
        <f t="shared" si="17"/>
        <v>0.80756700000000003</v>
      </c>
      <c r="O62" s="381">
        <v>1000</v>
      </c>
      <c r="P62" s="375">
        <f>N62*O62</f>
        <v>807.56700000000001</v>
      </c>
      <c r="Q62" s="390"/>
      <c r="R62" s="358"/>
      <c r="S62" s="467" t="s">
        <v>280</v>
      </c>
      <c r="T62" s="442">
        <v>0.03</v>
      </c>
      <c r="U62" s="438">
        <f t="shared" si="21"/>
        <v>32302.68</v>
      </c>
      <c r="V62" s="443">
        <v>40000</v>
      </c>
      <c r="W62" s="440">
        <f t="shared" si="19"/>
        <v>0.80756700000000003</v>
      </c>
      <c r="X62" s="446">
        <v>1000</v>
      </c>
      <c r="Y62" s="409">
        <f t="shared" si="20"/>
        <v>807.56700000000001</v>
      </c>
      <c r="Z62" s="455"/>
      <c r="AA62" s="422"/>
      <c r="AB62" s="429"/>
    </row>
    <row r="63" spans="1:28" hidden="1" x14ac:dyDescent="0.2">
      <c r="A63" s="351" t="s">
        <v>283</v>
      </c>
      <c r="B63" s="336">
        <v>0.05</v>
      </c>
      <c r="C63" s="334">
        <v>12000</v>
      </c>
      <c r="D63" s="326">
        <v>200</v>
      </c>
      <c r="E63" s="327">
        <v>60</v>
      </c>
      <c r="F63" s="330">
        <v>1</v>
      </c>
      <c r="G63" s="327">
        <v>60</v>
      </c>
      <c r="H63" s="340"/>
      <c r="I63" s="358"/>
      <c r="J63" s="403" t="s">
        <v>283</v>
      </c>
      <c r="K63" s="377">
        <v>0.03</v>
      </c>
      <c r="L63" s="373">
        <f t="shared" si="16"/>
        <v>32302.68</v>
      </c>
      <c r="M63" s="378">
        <v>200</v>
      </c>
      <c r="N63" s="375">
        <f t="shared" si="17"/>
        <v>161.51339999999999</v>
      </c>
      <c r="O63" s="381">
        <v>1</v>
      </c>
      <c r="P63" s="375">
        <f t="shared" si="18"/>
        <v>161.51339999999999</v>
      </c>
      <c r="Q63" s="390"/>
      <c r="R63" s="358"/>
      <c r="S63" s="467" t="s">
        <v>283</v>
      </c>
      <c r="T63" s="442">
        <v>0.03</v>
      </c>
      <c r="U63" s="438">
        <f t="shared" si="21"/>
        <v>32302.68</v>
      </c>
      <c r="V63" s="443">
        <v>200</v>
      </c>
      <c r="W63" s="440">
        <f t="shared" si="19"/>
        <v>161.51339999999999</v>
      </c>
      <c r="X63" s="446">
        <v>1</v>
      </c>
      <c r="Y63" s="409">
        <f t="shared" si="20"/>
        <v>161.51339999999999</v>
      </c>
      <c r="Z63" s="455"/>
      <c r="AA63" s="422"/>
      <c r="AB63" s="429"/>
    </row>
    <row r="64" spans="1:28" hidden="1" x14ac:dyDescent="0.2">
      <c r="A64" s="351" t="s">
        <v>27</v>
      </c>
      <c r="B64" s="336">
        <v>0.72</v>
      </c>
      <c r="C64" s="334">
        <v>172800</v>
      </c>
      <c r="D64" s="340"/>
      <c r="E64" s="340"/>
      <c r="F64" s="341"/>
      <c r="G64" s="342"/>
      <c r="H64" s="340"/>
      <c r="I64" s="358"/>
      <c r="J64" s="403" t="s">
        <v>333</v>
      </c>
      <c r="K64" s="377">
        <v>6.3E-2</v>
      </c>
      <c r="L64" s="373">
        <f t="shared" si="16"/>
        <v>67835.627999999997</v>
      </c>
      <c r="M64" s="390"/>
      <c r="N64" s="390"/>
      <c r="O64" s="391"/>
      <c r="P64" s="392"/>
      <c r="Q64" s="390"/>
      <c r="R64" s="358"/>
      <c r="S64" s="467" t="s">
        <v>333</v>
      </c>
      <c r="T64" s="442">
        <v>6.3E-2</v>
      </c>
      <c r="U64" s="438">
        <f t="shared" si="21"/>
        <v>67835.627999999997</v>
      </c>
      <c r="V64" s="455"/>
      <c r="W64" s="455"/>
      <c r="X64" s="456"/>
      <c r="Y64" s="457"/>
      <c r="Z64" s="455"/>
      <c r="AA64" s="422"/>
      <c r="AB64" s="429"/>
    </row>
    <row r="65" spans="1:28" x14ac:dyDescent="0.2">
      <c r="A65" s="351"/>
      <c r="B65" s="416">
        <f>SUM(B46:B53)</f>
        <v>1</v>
      </c>
      <c r="C65" s="353">
        <f>SUM(C46:C53)</f>
        <v>240000</v>
      </c>
      <c r="D65" s="340"/>
      <c r="E65" s="340"/>
      <c r="F65" s="340"/>
      <c r="G65" s="340"/>
      <c r="H65" s="340"/>
      <c r="I65" s="358"/>
      <c r="J65" s="403"/>
      <c r="K65" s="416">
        <f>SUM(K46:K53)</f>
        <v>1</v>
      </c>
      <c r="L65" s="353">
        <f>SUM(L46:L53)</f>
        <v>1076756</v>
      </c>
      <c r="M65" s="390"/>
      <c r="N65" s="390"/>
      <c r="O65" s="390"/>
      <c r="P65" s="390"/>
      <c r="Q65" s="390"/>
      <c r="R65" s="358"/>
      <c r="S65" s="467"/>
      <c r="T65" s="416">
        <f>SUM(T46:T53)</f>
        <v>1</v>
      </c>
      <c r="U65" s="353">
        <f>SUM(U46:U53)</f>
        <v>1076756</v>
      </c>
      <c r="V65" s="455"/>
      <c r="W65" s="455"/>
      <c r="X65" s="455"/>
      <c r="Y65" s="455"/>
      <c r="Z65" s="455"/>
      <c r="AA65" s="422"/>
      <c r="AB65" s="429"/>
    </row>
    <row r="66" spans="1:28" x14ac:dyDescent="0.2">
      <c r="A66" s="310"/>
      <c r="B66" s="310"/>
      <c r="C66" s="310"/>
      <c r="D66" s="310"/>
      <c r="E66" s="310"/>
      <c r="F66" s="310"/>
      <c r="G66" s="310"/>
      <c r="H66" s="310"/>
      <c r="I66" s="358"/>
      <c r="J66" s="364"/>
      <c r="K66" s="364"/>
      <c r="L66" s="364"/>
      <c r="M66" s="364"/>
      <c r="N66" s="364"/>
      <c r="O66" s="364"/>
      <c r="P66" s="364"/>
      <c r="Q66" s="364"/>
      <c r="R66" s="358"/>
      <c r="S66" s="429"/>
      <c r="T66" s="429"/>
      <c r="U66" s="429"/>
      <c r="V66" s="429"/>
      <c r="W66" s="429"/>
      <c r="X66" s="429"/>
      <c r="Y66" s="429"/>
      <c r="Z66" s="429"/>
      <c r="AA66" s="422"/>
      <c r="AB66" s="429"/>
    </row>
    <row r="67" spans="1:28" x14ac:dyDescent="0.2">
      <c r="A67" s="310"/>
      <c r="B67" s="352">
        <v>22240000</v>
      </c>
      <c r="C67" s="310"/>
      <c r="D67" s="310"/>
      <c r="E67" s="310"/>
      <c r="F67" s="310"/>
      <c r="G67" s="310"/>
      <c r="H67" s="310"/>
      <c r="I67" s="358"/>
      <c r="J67" s="364"/>
      <c r="K67" s="404">
        <v>21576756</v>
      </c>
      <c r="L67" s="364" t="s">
        <v>334</v>
      </c>
      <c r="M67" s="364"/>
      <c r="N67" s="364"/>
      <c r="O67" s="364"/>
      <c r="P67" s="364"/>
      <c r="Q67" s="364"/>
      <c r="R67" s="358"/>
      <c r="S67" s="429"/>
      <c r="T67" s="468">
        <v>21576756</v>
      </c>
      <c r="U67" s="429" t="s">
        <v>334</v>
      </c>
      <c r="V67" s="429"/>
      <c r="W67" s="429"/>
      <c r="X67" s="429"/>
      <c r="Y67" s="429"/>
      <c r="Z67" s="429"/>
      <c r="AA67" s="422"/>
      <c r="AB67" s="429"/>
    </row>
    <row r="68" spans="1:28" x14ac:dyDescent="0.2">
      <c r="A68" s="310"/>
      <c r="B68" s="310"/>
      <c r="C68" s="310"/>
      <c r="D68" s="310"/>
      <c r="E68" s="310"/>
      <c r="F68" s="310"/>
      <c r="G68" s="310"/>
      <c r="H68" s="310"/>
      <c r="I68" s="358"/>
      <c r="J68" s="364"/>
      <c r="K68" s="404">
        <v>663244</v>
      </c>
      <c r="L68" s="364" t="s">
        <v>335</v>
      </c>
      <c r="M68" s="364"/>
      <c r="N68" s="364"/>
      <c r="O68" s="364"/>
      <c r="P68" s="364"/>
      <c r="Q68" s="364"/>
      <c r="R68" s="358"/>
      <c r="S68" s="429"/>
      <c r="T68" s="468">
        <v>663244</v>
      </c>
      <c r="U68" s="429" t="s">
        <v>335</v>
      </c>
      <c r="V68" s="429"/>
      <c r="W68" s="429"/>
      <c r="X68" s="429"/>
      <c r="Y68" s="429"/>
      <c r="Z68" s="429"/>
      <c r="AA68" s="422"/>
      <c r="AB68" s="429"/>
    </row>
  </sheetData>
  <mergeCells count="8">
    <mergeCell ref="K2:L2"/>
    <mergeCell ref="B2:C2"/>
    <mergeCell ref="H25:H26"/>
    <mergeCell ref="H48:H49"/>
    <mergeCell ref="H27:H28"/>
    <mergeCell ref="H46:H47"/>
    <mergeCell ref="H4:H5"/>
    <mergeCell ref="H6:H7"/>
  </mergeCells>
  <phoneticPr fontId="17" type="noConversion"/>
  <printOptions horizontalCentered="1"/>
  <pageMargins left="0.7" right="0.7" top="1.23" bottom="0.75" header="0.76" footer="0.3"/>
  <pageSetup orientation="portrait" verticalDpi="0" r:id="rId1"/>
  <headerFooter>
    <oddHeader>&amp;C&amp;12SEF Budget and Beneficiaries Projection Tool 2012-2014</oddHeader>
  </headerFooter>
  <rowBreaks count="2" manualBreakCount="2">
    <brk id="21" max="16383" man="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80" zoomScaleNormal="80" workbookViewId="0">
      <selection activeCell="B3" sqref="B3:B4"/>
    </sheetView>
  </sheetViews>
  <sheetFormatPr defaultColWidth="9.140625" defaultRowHeight="15" x14ac:dyDescent="0.25"/>
  <cols>
    <col min="1" max="1" width="24.42578125" style="71" customWidth="1"/>
    <col min="2" max="2" width="12.28515625" style="71" bestFit="1" customWidth="1"/>
    <col min="3" max="4" width="14.28515625" style="71" customWidth="1"/>
    <col min="5" max="9" width="15.7109375" style="71" customWidth="1"/>
    <col min="10" max="10" width="36.28515625" style="70" hidden="1" customWidth="1"/>
    <col min="11" max="12" width="9.85546875" style="70" hidden="1" customWidth="1"/>
    <col min="13" max="13" width="17.42578125" style="70" hidden="1" customWidth="1"/>
    <col min="14" max="16384" width="9.140625" style="70"/>
  </cols>
  <sheetData>
    <row r="1" spans="1:13" x14ac:dyDescent="0.25">
      <c r="A1" s="151" t="s">
        <v>238</v>
      </c>
      <c r="B1" s="268">
        <v>6100000</v>
      </c>
      <c r="C1" s="203"/>
      <c r="D1" s="203"/>
      <c r="E1" s="203"/>
      <c r="F1" s="203"/>
      <c r="G1" s="203"/>
      <c r="H1" s="203"/>
      <c r="I1" s="203"/>
    </row>
    <row r="2" spans="1:13" ht="54.75" customHeight="1" x14ac:dyDescent="0.25">
      <c r="A2" s="152" t="s">
        <v>239</v>
      </c>
      <c r="B2" s="153" t="s">
        <v>240</v>
      </c>
      <c r="C2" s="153" t="s">
        <v>241</v>
      </c>
      <c r="D2" s="153" t="s">
        <v>317</v>
      </c>
      <c r="E2" s="153" t="s">
        <v>242</v>
      </c>
      <c r="F2" s="153" t="s">
        <v>243</v>
      </c>
      <c r="G2" s="153" t="s">
        <v>244</v>
      </c>
      <c r="H2" s="153" t="s">
        <v>245</v>
      </c>
      <c r="I2" s="153" t="s">
        <v>255</v>
      </c>
      <c r="J2" s="206" t="s">
        <v>318</v>
      </c>
      <c r="K2" s="206"/>
    </row>
    <row r="3" spans="1:13" x14ac:dyDescent="0.25">
      <c r="A3" s="222" t="s">
        <v>246</v>
      </c>
      <c r="B3" s="230">
        <v>0.2</v>
      </c>
      <c r="C3" s="202">
        <f>B$1*B3</f>
        <v>1220000</v>
      </c>
      <c r="D3" s="202">
        <f>C3-K5</f>
        <v>857941</v>
      </c>
      <c r="E3" s="231">
        <v>110</v>
      </c>
      <c r="F3" s="227">
        <f>D3/E3</f>
        <v>7799.4636363636364</v>
      </c>
      <c r="G3" s="233">
        <v>1</v>
      </c>
      <c r="H3" s="234">
        <f>F3*G3</f>
        <v>7799.4636363636364</v>
      </c>
      <c r="I3" s="269">
        <v>46532.463636363638</v>
      </c>
      <c r="J3" s="270"/>
      <c r="K3" s="271">
        <v>2012</v>
      </c>
      <c r="L3" s="271">
        <v>2013</v>
      </c>
    </row>
    <row r="4" spans="1:13" x14ac:dyDescent="0.25">
      <c r="A4" s="222" t="s">
        <v>247</v>
      </c>
      <c r="B4" s="230">
        <v>0.35</v>
      </c>
      <c r="C4" s="202">
        <f>B$1*B4</f>
        <v>2135000</v>
      </c>
      <c r="D4" s="202">
        <f>C4-K15</f>
        <v>2127218</v>
      </c>
      <c r="E4" s="231">
        <v>60</v>
      </c>
      <c r="F4" s="227">
        <f>D4/E4</f>
        <v>35453.633333333331</v>
      </c>
      <c r="G4" s="233">
        <v>1</v>
      </c>
      <c r="H4" s="234">
        <f>F4*G4</f>
        <v>35453.633333333331</v>
      </c>
      <c r="I4" s="269">
        <v>90992.633333333331</v>
      </c>
      <c r="J4" s="272" t="s">
        <v>385</v>
      </c>
      <c r="K4" s="273" t="s">
        <v>319</v>
      </c>
      <c r="L4" s="274" t="s">
        <v>319</v>
      </c>
      <c r="M4" s="207" t="s">
        <v>319</v>
      </c>
    </row>
    <row r="5" spans="1:13" x14ac:dyDescent="0.25">
      <c r="A5" s="222" t="s">
        <v>248</v>
      </c>
      <c r="B5" s="230">
        <v>0.2</v>
      </c>
      <c r="C5" s="202">
        <f>B$1*B5</f>
        <v>1220000</v>
      </c>
      <c r="D5" s="202">
        <f>C5-K10</f>
        <v>839215</v>
      </c>
      <c r="E5" s="275">
        <v>60</v>
      </c>
      <c r="F5" s="227">
        <f>D5/E5</f>
        <v>13986.916666666666</v>
      </c>
      <c r="G5" s="233">
        <v>1</v>
      </c>
      <c r="H5" s="234">
        <f>F5*G5</f>
        <v>13986.916666666666</v>
      </c>
      <c r="I5" s="269">
        <v>61363.916666666664</v>
      </c>
      <c r="J5" s="276" t="s">
        <v>386</v>
      </c>
      <c r="K5" s="277">
        <v>362059</v>
      </c>
      <c r="L5" s="278">
        <v>79876.800000000003</v>
      </c>
      <c r="M5" s="208">
        <f>L5*K5</f>
        <v>28920114331.200001</v>
      </c>
    </row>
    <row r="6" spans="1:13" x14ac:dyDescent="0.25">
      <c r="A6" s="222" t="s">
        <v>249</v>
      </c>
      <c r="B6" s="279">
        <v>0.2</v>
      </c>
      <c r="C6" s="202">
        <f>B$1*B6</f>
        <v>1220000</v>
      </c>
      <c r="D6" s="202">
        <f>C6</f>
        <v>1220000</v>
      </c>
      <c r="E6" s="232" t="s">
        <v>250</v>
      </c>
      <c r="F6" s="232" t="s">
        <v>250</v>
      </c>
      <c r="G6" s="232" t="s">
        <v>250</v>
      </c>
      <c r="H6" s="232" t="s">
        <v>250</v>
      </c>
      <c r="I6" s="237" t="s">
        <v>250</v>
      </c>
      <c r="J6" s="276" t="s">
        <v>320</v>
      </c>
      <c r="K6" s="277">
        <v>857941</v>
      </c>
      <c r="L6" s="278">
        <v>1870123</v>
      </c>
      <c r="M6" s="208">
        <f>M7-M5</f>
        <v>-28918164331.200001</v>
      </c>
    </row>
    <row r="7" spans="1:13" x14ac:dyDescent="0.25">
      <c r="A7" s="222" t="s">
        <v>387</v>
      </c>
      <c r="B7" s="230">
        <v>0.05</v>
      </c>
      <c r="C7" s="202">
        <f>B$1*B7</f>
        <v>305000</v>
      </c>
      <c r="D7" s="202">
        <f>C7</f>
        <v>305000</v>
      </c>
      <c r="E7" s="237">
        <v>10</v>
      </c>
      <c r="F7" s="227">
        <f>C7/E7</f>
        <v>30500</v>
      </c>
      <c r="G7" s="237">
        <v>1</v>
      </c>
      <c r="H7" s="234">
        <f>F7*G7</f>
        <v>30500</v>
      </c>
      <c r="I7" s="269">
        <v>77311</v>
      </c>
      <c r="J7" s="280" t="s">
        <v>322</v>
      </c>
      <c r="K7" s="281">
        <f>SUM(K5:K6)</f>
        <v>1220000</v>
      </c>
      <c r="L7" s="282">
        <f>SUM(L5:L6)</f>
        <v>1949999.8</v>
      </c>
      <c r="M7" s="209">
        <f>C10</f>
        <v>1950000</v>
      </c>
    </row>
    <row r="8" spans="1:13" x14ac:dyDescent="0.25">
      <c r="A8" s="218" t="s">
        <v>252</v>
      </c>
      <c r="B8" s="219">
        <v>6500000</v>
      </c>
      <c r="C8" s="204"/>
      <c r="D8" s="204"/>
      <c r="E8" s="204"/>
      <c r="F8" s="204"/>
      <c r="G8" s="204"/>
      <c r="H8" s="204"/>
      <c r="I8" s="204"/>
      <c r="J8" s="220"/>
      <c r="K8" s="283"/>
      <c r="L8" s="284"/>
      <c r="M8" s="221"/>
    </row>
    <row r="9" spans="1:13" ht="54.75" customHeight="1" x14ac:dyDescent="0.25">
      <c r="A9" s="152" t="s">
        <v>239</v>
      </c>
      <c r="B9" s="153" t="s">
        <v>240</v>
      </c>
      <c r="C9" s="153" t="s">
        <v>241</v>
      </c>
      <c r="D9" s="153" t="s">
        <v>317</v>
      </c>
      <c r="E9" s="153" t="s">
        <v>242</v>
      </c>
      <c r="F9" s="153" t="s">
        <v>243</v>
      </c>
      <c r="G9" s="153" t="s">
        <v>253</v>
      </c>
      <c r="H9" s="153" t="s">
        <v>245</v>
      </c>
      <c r="I9" s="153" t="s">
        <v>255</v>
      </c>
      <c r="J9" s="210" t="s">
        <v>388</v>
      </c>
      <c r="K9" s="285"/>
      <c r="L9" s="212" t="s">
        <v>319</v>
      </c>
      <c r="M9" s="211" t="s">
        <v>319</v>
      </c>
    </row>
    <row r="10" spans="1:13" x14ac:dyDescent="0.25">
      <c r="A10" s="222" t="s">
        <v>246</v>
      </c>
      <c r="B10" s="223">
        <v>0.3</v>
      </c>
      <c r="C10" s="205">
        <f>B$8*B10</f>
        <v>1950000</v>
      </c>
      <c r="D10" s="205">
        <f>C10-79877</f>
        <v>1870123</v>
      </c>
      <c r="E10" s="224">
        <v>110</v>
      </c>
      <c r="F10" s="225">
        <f>D10/E10</f>
        <v>17001.118181818183</v>
      </c>
      <c r="G10" s="226">
        <v>1</v>
      </c>
      <c r="H10" s="227">
        <f>F10*G10</f>
        <v>17001.118181818183</v>
      </c>
      <c r="I10" s="228">
        <f>SUM(H10,I3)</f>
        <v>63533.581818181818</v>
      </c>
      <c r="J10" s="286" t="s">
        <v>389</v>
      </c>
      <c r="K10" s="287">
        <v>380785</v>
      </c>
      <c r="L10" s="278">
        <v>341460</v>
      </c>
      <c r="M10" s="229">
        <f>L10*K10</f>
        <v>130022846100</v>
      </c>
    </row>
    <row r="11" spans="1:13" x14ac:dyDescent="0.25">
      <c r="A11" s="222" t="s">
        <v>247</v>
      </c>
      <c r="B11" s="230">
        <v>0.25</v>
      </c>
      <c r="C11" s="202">
        <f>B$8*B11</f>
        <v>1625000</v>
      </c>
      <c r="D11" s="202">
        <f>C11</f>
        <v>1625000</v>
      </c>
      <c r="E11" s="231">
        <v>70</v>
      </c>
      <c r="F11" s="232">
        <f>C11/E11</f>
        <v>23214.285714285714</v>
      </c>
      <c r="G11" s="233">
        <v>1</v>
      </c>
      <c r="H11" s="234">
        <f>F11*G11</f>
        <v>23214.285714285714</v>
      </c>
      <c r="I11" s="235">
        <f>SUM(H11,I4)</f>
        <v>114206.91904761904</v>
      </c>
      <c r="J11" s="286" t="s">
        <v>390</v>
      </c>
      <c r="K11" s="287">
        <v>839215</v>
      </c>
      <c r="L11" s="278">
        <v>1738450</v>
      </c>
      <c r="M11" s="212">
        <f>L11*K11</f>
        <v>1458933316750</v>
      </c>
    </row>
    <row r="12" spans="1:13" x14ac:dyDescent="0.25">
      <c r="A12" s="222" t="s">
        <v>248</v>
      </c>
      <c r="B12" s="236">
        <v>0.32</v>
      </c>
      <c r="C12" s="205">
        <f>B$8*B12</f>
        <v>2080000</v>
      </c>
      <c r="D12" s="205">
        <f>C12-341460</f>
        <v>1738540</v>
      </c>
      <c r="E12" s="224">
        <v>55</v>
      </c>
      <c r="F12" s="225">
        <f>D12/E12</f>
        <v>31609.81818181818</v>
      </c>
      <c r="G12" s="226">
        <v>1</v>
      </c>
      <c r="H12" s="227">
        <f>F12*G12</f>
        <v>31609.81818181818</v>
      </c>
      <c r="I12" s="228">
        <f>SUM(H12,I5)</f>
        <v>92973.734848484848</v>
      </c>
      <c r="J12" s="288" t="s">
        <v>322</v>
      </c>
      <c r="K12" s="289">
        <f>SUM(K10:K11)</f>
        <v>1220000</v>
      </c>
      <c r="L12" s="282">
        <f>SUM(L10:L11)</f>
        <v>2079910</v>
      </c>
      <c r="M12" s="212">
        <f>L12*K12</f>
        <v>2537490200000</v>
      </c>
    </row>
    <row r="13" spans="1:13" x14ac:dyDescent="0.25">
      <c r="A13" s="222" t="s">
        <v>249</v>
      </c>
      <c r="B13" s="230">
        <v>0.08</v>
      </c>
      <c r="C13" s="202">
        <f>B$8*B13</f>
        <v>520000</v>
      </c>
      <c r="D13" s="202">
        <f>C13</f>
        <v>520000</v>
      </c>
      <c r="E13" s="232" t="s">
        <v>250</v>
      </c>
      <c r="F13" s="232" t="s">
        <v>250</v>
      </c>
      <c r="G13" s="232" t="s">
        <v>250</v>
      </c>
      <c r="H13" s="232" t="s">
        <v>250</v>
      </c>
      <c r="I13" s="232" t="s">
        <v>250</v>
      </c>
      <c r="K13" s="290"/>
      <c r="L13" s="290"/>
      <c r="M13" s="213">
        <f>M11+M10+M12</f>
        <v>4126446362850</v>
      </c>
    </row>
    <row r="14" spans="1:13" x14ac:dyDescent="0.25">
      <c r="A14" s="222" t="s">
        <v>251</v>
      </c>
      <c r="B14" s="230">
        <v>0.05</v>
      </c>
      <c r="C14" s="202">
        <f>B$8*B14</f>
        <v>325000</v>
      </c>
      <c r="D14" s="202">
        <f>C14</f>
        <v>325000</v>
      </c>
      <c r="E14" s="237">
        <v>10</v>
      </c>
      <c r="F14" s="225">
        <f>D14/E14</f>
        <v>32500</v>
      </c>
      <c r="G14" s="237">
        <v>1</v>
      </c>
      <c r="H14" s="227">
        <f>F14*G14</f>
        <v>32500</v>
      </c>
      <c r="I14" s="228">
        <f>SUM(H14,I7)</f>
        <v>109811</v>
      </c>
      <c r="J14" s="210" t="s">
        <v>391</v>
      </c>
      <c r="K14" s="285"/>
      <c r="L14" s="212" t="s">
        <v>319</v>
      </c>
    </row>
    <row r="15" spans="1:13" x14ac:dyDescent="0.25">
      <c r="A15" s="218" t="s">
        <v>254</v>
      </c>
      <c r="B15" s="219">
        <v>500000</v>
      </c>
      <c r="C15" s="204"/>
      <c r="D15" s="204"/>
      <c r="E15" s="204"/>
      <c r="F15" s="204"/>
      <c r="G15" s="204"/>
      <c r="H15" s="204"/>
      <c r="I15" s="204"/>
      <c r="J15" s="291" t="s">
        <v>392</v>
      </c>
      <c r="K15" s="292">
        <v>7782</v>
      </c>
      <c r="L15" s="292">
        <v>0</v>
      </c>
    </row>
    <row r="16" spans="1:13" ht="54.75" customHeight="1" x14ac:dyDescent="0.25">
      <c r="A16" s="152" t="s">
        <v>239</v>
      </c>
      <c r="B16" s="153" t="s">
        <v>240</v>
      </c>
      <c r="C16" s="153" t="s">
        <v>241</v>
      </c>
      <c r="D16" s="153" t="s">
        <v>317</v>
      </c>
      <c r="E16" s="153" t="s">
        <v>242</v>
      </c>
      <c r="F16" s="153" t="s">
        <v>243</v>
      </c>
      <c r="G16" s="153" t="s">
        <v>253</v>
      </c>
      <c r="H16" s="153" t="s">
        <v>245</v>
      </c>
      <c r="I16" s="153" t="s">
        <v>255</v>
      </c>
      <c r="J16" s="293" t="s">
        <v>393</v>
      </c>
      <c r="K16" s="294">
        <v>2127218</v>
      </c>
      <c r="L16" s="295">
        <v>0</v>
      </c>
    </row>
    <row r="17" spans="1:12" x14ac:dyDescent="0.25">
      <c r="A17" s="222" t="s">
        <v>246</v>
      </c>
      <c r="B17" s="230">
        <v>0.3</v>
      </c>
      <c r="C17" s="202">
        <f>B$15*B17</f>
        <v>150000</v>
      </c>
      <c r="D17" s="202">
        <f>C17</f>
        <v>150000</v>
      </c>
      <c r="E17" s="231">
        <v>110</v>
      </c>
      <c r="F17" s="234">
        <f>C17/E17</f>
        <v>1363.6363636363637</v>
      </c>
      <c r="G17" s="233">
        <v>1</v>
      </c>
      <c r="H17" s="234">
        <f>F17*G17</f>
        <v>1363.6363636363637</v>
      </c>
      <c r="I17" s="235">
        <f>SUM(I10,H17)</f>
        <v>64897.218181818178</v>
      </c>
      <c r="J17" s="296" t="s">
        <v>322</v>
      </c>
      <c r="K17" s="297">
        <f>SUM(K15:K16)</f>
        <v>2135000</v>
      </c>
      <c r="L17" s="297">
        <f>SUM(L15:L16)</f>
        <v>0</v>
      </c>
    </row>
    <row r="18" spans="1:12" x14ac:dyDescent="0.25">
      <c r="A18" s="222" t="s">
        <v>247</v>
      </c>
      <c r="B18" s="230">
        <v>0.24</v>
      </c>
      <c r="C18" s="202">
        <f>B$15*B18</f>
        <v>120000</v>
      </c>
      <c r="D18" s="202">
        <f>C18</f>
        <v>120000</v>
      </c>
      <c r="E18" s="231">
        <v>70</v>
      </c>
      <c r="F18" s="234">
        <f>C18/E18</f>
        <v>1714.2857142857142</v>
      </c>
      <c r="G18" s="233">
        <v>1</v>
      </c>
      <c r="H18" s="234">
        <f>F18*G18</f>
        <v>1714.2857142857142</v>
      </c>
      <c r="I18" s="235">
        <f>SUM(I11,H18)</f>
        <v>115921.20476190475</v>
      </c>
      <c r="J18" s="298" t="s">
        <v>394</v>
      </c>
    </row>
    <row r="19" spans="1:12" x14ac:dyDescent="0.25">
      <c r="A19" s="222" t="s">
        <v>248</v>
      </c>
      <c r="B19" s="230">
        <v>0.32</v>
      </c>
      <c r="C19" s="202">
        <f>B$15*B19</f>
        <v>160000</v>
      </c>
      <c r="D19" s="202">
        <f>C19</f>
        <v>160000</v>
      </c>
      <c r="E19" s="231">
        <v>55</v>
      </c>
      <c r="F19" s="234">
        <f>D19/E19</f>
        <v>2909.090909090909</v>
      </c>
      <c r="G19" s="233">
        <v>1</v>
      </c>
      <c r="H19" s="234">
        <f>F19*G19</f>
        <v>2909.090909090909</v>
      </c>
      <c r="I19" s="235">
        <f>SUM(I12,H19)</f>
        <v>95882.82575757576</v>
      </c>
      <c r="J19" s="299" t="s">
        <v>395</v>
      </c>
    </row>
    <row r="20" spans="1:12" x14ac:dyDescent="0.25">
      <c r="A20" s="222" t="s">
        <v>249</v>
      </c>
      <c r="B20" s="230">
        <v>0.09</v>
      </c>
      <c r="C20" s="202">
        <f>B$15*B20</f>
        <v>45000</v>
      </c>
      <c r="D20" s="202">
        <f>C20</f>
        <v>45000</v>
      </c>
      <c r="E20" s="232" t="s">
        <v>250</v>
      </c>
      <c r="F20" s="232" t="s">
        <v>250</v>
      </c>
      <c r="G20" s="232" t="s">
        <v>250</v>
      </c>
      <c r="H20" s="232" t="s">
        <v>250</v>
      </c>
      <c r="I20" s="232" t="s">
        <v>250</v>
      </c>
      <c r="J20" s="299" t="s">
        <v>396</v>
      </c>
    </row>
    <row r="21" spans="1:12" x14ac:dyDescent="0.25">
      <c r="A21" s="222" t="s">
        <v>251</v>
      </c>
      <c r="B21" s="230">
        <v>0.05</v>
      </c>
      <c r="C21" s="202">
        <f>B$15*B21</f>
        <v>25000</v>
      </c>
      <c r="D21" s="202">
        <f>C21</f>
        <v>25000</v>
      </c>
      <c r="E21" s="237">
        <v>10</v>
      </c>
      <c r="F21" s="234">
        <f>D21/E21</f>
        <v>2500</v>
      </c>
      <c r="G21" s="237">
        <v>1</v>
      </c>
      <c r="H21" s="234">
        <f>F21*G21</f>
        <v>2500</v>
      </c>
      <c r="I21" s="235">
        <f>SUM(I14,H21)</f>
        <v>112311</v>
      </c>
      <c r="J21" s="299" t="s">
        <v>397</v>
      </c>
    </row>
    <row r="22" spans="1:12" x14ac:dyDescent="0.25">
      <c r="J22" s="299" t="s">
        <v>398</v>
      </c>
    </row>
    <row r="23" spans="1:12" x14ac:dyDescent="0.25">
      <c r="J23" s="299" t="s">
        <v>399</v>
      </c>
    </row>
  </sheetData>
  <phoneticPr fontId="17" type="noConversion"/>
  <printOptions horizontalCentered="1"/>
  <pageMargins left="0.7" right="0.7" top="1.51" bottom="0.75" header="0.81" footer="0.3"/>
  <pageSetup orientation="portrait" r:id="rId1"/>
  <headerFooter>
    <oddHeader>&amp;C&amp;12SEF Budget and Beneficiaries Projection Tool 2012-2014</oddHeader>
  </headerFooter>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