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121.xml" ContentType="application/vnd.openxmlformats-officedocument.spreadsheetml.revisionLog+xml"/>
  <Override PartName="/xl/revisions/revisionLog111.xml" ContentType="application/vnd.openxmlformats-officedocument.spreadsheetml.revisionLog+xml"/>
  <Override PartName="/xl/revisions/revisionLog3.xml" ContentType="application/vnd.openxmlformats-officedocument.spreadsheetml.revisionLog+xml"/>
  <Override PartName="/xl/revisions/revisionLog1111.xml" ContentType="application/vnd.openxmlformats-officedocument.spreadsheetml.revisionLog+xml"/>
  <Override PartName="/xl/revisions/revisionLog1211.xml" ContentType="application/vnd.openxmlformats-officedocument.spreadsheetml.revisionLog+xml"/>
  <Override PartName="/xl/revisions/revisionLog2.xml" ContentType="application/vnd.openxmlformats-officedocument.spreadsheetml.revisionLog+xml"/>
  <Override PartName="/xl/revisions/revisionLog11111.xml" ContentType="application/vnd.openxmlformats-officedocument.spreadsheetml.revisionLog+xml"/>
  <Override PartName="/xl/revisions/revisionLog12111.xml" ContentType="application/vnd.openxmlformats-officedocument.spreadsheetml.revisionLog+xml"/>
  <Override PartName="/xl/revisions/revisionLog1.xml" ContentType="application/vnd.openxmlformats-officedocument.spreadsheetml.revisionLog+xml"/>
  <Override PartName="/xl/revisions/revisionLog121111.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lockRevision="1"/>
  <bookViews>
    <workbookView xWindow="-15" yWindow="45" windowWidth="14400" windowHeight="7200"/>
  </bookViews>
  <sheets>
    <sheet name="LFA _COPE" sheetId="1" r:id="rId1"/>
    <sheet name="Sheet1" sheetId="2" r:id="rId2"/>
  </sheets>
  <definedNames>
    <definedName name="_xlnm.Print_Area" localSheetId="0">'LFA _COPE'!$B$1:$J$168</definedName>
    <definedName name="Z_23CC1A3B_5556_4866_AF98_2CED09C6AF85_.wvu.Cols" localSheetId="0" hidden="1">'LFA _COPE'!#REF!</definedName>
    <definedName name="Z_23CC1A3B_5556_4866_AF98_2CED09C6AF85_.wvu.PrintArea" localSheetId="0" hidden="1">'LFA _COPE'!$A$1:$J$171</definedName>
    <definedName name="Z_23CC1A3B_5556_4866_AF98_2CED09C6AF85_.wvu.Rows" localSheetId="0" hidden="1">'LFA _COPE'!$19:$19</definedName>
    <definedName name="Z_4F9B2F17_C7D3_47A1_BEE6_39960846D211_.wvu.PrintArea" localSheetId="0" hidden="1">'LFA _COPE'!$B$1:$J$168</definedName>
    <definedName name="Z_8B63AACA_2FF6_474A_BF93_0F48441B0241_.wvu.PrintArea" localSheetId="0" hidden="1">'LFA _COPE'!$A$1:$J$171</definedName>
    <definedName name="Z_8B63AACA_2FF6_474A_BF93_0F48441B0241_.wvu.Rows" localSheetId="0" hidden="1">'LFA _COPE'!$19:$19</definedName>
    <definedName name="Z_B437A153_B2E5_4819_97CB_7D27A80C6AA7_.wvu.Cols" localSheetId="0" hidden="1">'LFA _COPE'!#REF!</definedName>
    <definedName name="Z_B437A153_B2E5_4819_97CB_7D27A80C6AA7_.wvu.PrintArea" localSheetId="0" hidden="1">'LFA _COPE'!$A$1:$J$171</definedName>
    <definedName name="Z_B437A153_B2E5_4819_97CB_7D27A80C6AA7_.wvu.Rows" localSheetId="0" hidden="1">'LFA _COPE'!$19:$19</definedName>
    <definedName name="Z_E397CF47_D3D2_4BD3_BFE4_93FA4B19FF0B_.wvu.Cols" localSheetId="0" hidden="1">'LFA _COPE'!#REF!</definedName>
    <definedName name="Z_E397CF47_D3D2_4BD3_BFE4_93FA4B19FF0B_.wvu.PrintArea" localSheetId="0" hidden="1">'LFA _COPE'!$A$1:$J$171</definedName>
    <definedName name="Z_E397CF47_D3D2_4BD3_BFE4_93FA4B19FF0B_.wvu.Rows" localSheetId="0" hidden="1">'LFA _COPE'!$19:$19</definedName>
  </definedNames>
  <calcPr calcId="145621"/>
  <customWorkbookViews>
    <customWorkbookView name="Tahera Jabeen - Personal View" guid="{4F9B2F17-C7D3-47A1-BEE6-39960846D211}" mergeInterval="0" personalView="1" maximized="1" windowWidth="1020" windowHeight="523" activeSheetId="1"/>
    <customWorkbookView name="63 - Personal View" guid="{87B1125C-1C91-4C6A-A79B-7360D3C1373A}" mergeInterval="0" personalView="1" maximized="1" xWindow="1" yWindow="1" windowWidth="1366" windowHeight="538" activeSheetId="1"/>
    <customWorkbookView name="Naomi Hossain - Personal View" guid="{B437A153-B2E5-4819-97CB-7D27A80C6AA7}" mergeInterval="0" personalView="1" maximized="1" xWindow="-8" yWindow="-8" windowWidth="1296" windowHeight="1000" activeSheetId="1" showComments="commIndAndComment"/>
    <customWorkbookView name="Rina Roy - Personal View" guid="{23CC1A3B-5556-4866-AF98-2CED09C6AF85}" mergeInterval="0" personalView="1" maximized="1" xWindow="1" yWindow="1" windowWidth="1440" windowHeight="670" activeSheetId="1"/>
    <customWorkbookView name="Richard Butterworth - Personal View" guid="{E397CF47-D3D2-4BD3-BFE4-93FA4B19FF0B}" mergeInterval="0" personalView="1" maximized="1" windowWidth="1916" windowHeight="855" activeSheetId="1"/>
    <customWorkbookView name="Mohammad Shazzad Hossain - Personal View" guid="{7A0552C5-39B8-4899-9C3E-3384ECB5A3E9}" mergeInterval="0" personalView="1" maximized="1" xWindow="-8" yWindow="-8" windowWidth="1382" windowHeight="744" activeSheetId="1"/>
    <customWorkbookView name="24 - Personal View" guid="{8B63AACA-2FF6-474A-BF93-0F48441B0241}" mergeInterval="0" personalView="1" maximized="1" xWindow="1" yWindow="1" windowWidth="1366" windowHeight="538" activeSheetId="1"/>
  </customWorkbookViews>
</workbook>
</file>

<file path=xl/calcChain.xml><?xml version="1.0" encoding="utf-8"?>
<calcChain xmlns="http://schemas.openxmlformats.org/spreadsheetml/2006/main">
  <c r="I125" i="1" l="1"/>
  <c r="I120" i="1"/>
  <c r="I49" i="1"/>
  <c r="I46" i="1"/>
  <c r="I81" i="1"/>
  <c r="I22" i="1"/>
  <c r="G106" i="1" l="1"/>
  <c r="H106" i="1" s="1"/>
  <c r="I106" i="1" s="1"/>
  <c r="G98" i="1"/>
  <c r="H98" i="1" s="1"/>
  <c r="I98" i="1" s="1"/>
  <c r="G59" i="1"/>
  <c r="H59" i="1" s="1"/>
  <c r="I59" i="1" s="1"/>
  <c r="G57" i="1"/>
  <c r="H57" i="1" s="1"/>
  <c r="I57" i="1" s="1"/>
  <c r="G33" i="1"/>
  <c r="H33" i="1" s="1"/>
  <c r="I33" i="1" s="1"/>
  <c r="G46" i="1" l="1"/>
  <c r="F81" i="1" l="1"/>
  <c r="I52" i="1"/>
  <c r="F135" i="1"/>
  <c r="F52" i="1"/>
  <c r="F22" i="1"/>
  <c r="F25" i="1" s="1"/>
  <c r="E10" i="1"/>
  <c r="G10" i="1" s="1"/>
  <c r="H10" i="1" s="1"/>
  <c r="I10" i="1" s="1"/>
  <c r="G52" i="1"/>
  <c r="H52" i="1"/>
  <c r="E52" i="1"/>
  <c r="G25" i="1"/>
  <c r="H25" i="1"/>
  <c r="I25" i="1"/>
  <c r="E25" i="1"/>
  <c r="F77" i="1"/>
  <c r="G77" i="1" s="1"/>
  <c r="H77" i="1" s="1"/>
  <c r="I77" i="1" s="1"/>
  <c r="F162" i="1"/>
</calcChain>
</file>

<file path=xl/sharedStrings.xml><?xml version="1.0" encoding="utf-8"?>
<sst xmlns="http://schemas.openxmlformats.org/spreadsheetml/2006/main" count="415" uniqueCount="177">
  <si>
    <t>Project Name:</t>
  </si>
  <si>
    <t>Impact</t>
  </si>
  <si>
    <t>Impact Indicator 1</t>
  </si>
  <si>
    <t>Planned</t>
  </si>
  <si>
    <t>Achieved</t>
  </si>
  <si>
    <t>Impact Indicator 2</t>
  </si>
  <si>
    <t>Outcome Indicator 1</t>
  </si>
  <si>
    <t>Assumptions</t>
  </si>
  <si>
    <t>Outcome</t>
  </si>
  <si>
    <t>Outcome Indicator 2</t>
  </si>
  <si>
    <t>Outcome Indicator 3</t>
  </si>
  <si>
    <t>Outcome Indicator 4</t>
  </si>
  <si>
    <t>Milestone 1 
2014</t>
  </si>
  <si>
    <t>Milestone 2 
2015</t>
  </si>
  <si>
    <t>Inputs (£)</t>
  </si>
  <si>
    <t>Inputs (HR)</t>
  </si>
  <si>
    <t>DFID (£)</t>
  </si>
  <si>
    <t>Govt. (£)</t>
  </si>
  <si>
    <t>Other (£)</t>
  </si>
  <si>
    <t>DFID Share (%)</t>
  </si>
  <si>
    <t>DFID (FTEs):</t>
  </si>
  <si>
    <t>Output 1</t>
  </si>
  <si>
    <t>Output Indicator 1.1</t>
  </si>
  <si>
    <t>Output Indicator 1.2</t>
  </si>
  <si>
    <t>Impact Weighting</t>
  </si>
  <si>
    <t>Output 2</t>
  </si>
  <si>
    <t>Output Indicator 2.1</t>
  </si>
  <si>
    <t>Output Indicator 2.2</t>
  </si>
  <si>
    <t>Women's groups equipped to challenge violence against women and girls.</t>
  </si>
  <si>
    <t>Output 3</t>
  </si>
  <si>
    <t>Output Indicator 3.1</t>
  </si>
  <si>
    <t>Output Indicator 3.2</t>
  </si>
  <si>
    <t>Output 4</t>
  </si>
  <si>
    <t>Output Indicator 4.1</t>
  </si>
  <si>
    <t>Output Indicator 4.2</t>
  </si>
  <si>
    <t>Local service providers have the capacity, authority, and resources to respond to monitoring by local organisations and community organisations.</t>
  </si>
  <si>
    <t>Output 5</t>
  </si>
  <si>
    <t>Output Indicator 5.1</t>
  </si>
  <si>
    <t>Output Indicator 5.2</t>
  </si>
  <si>
    <t>Research and evidence outputs are robust, credible, and timely.</t>
  </si>
  <si>
    <t>Output 6</t>
  </si>
  <si>
    <t>Output Indicator 6.1</t>
  </si>
  <si>
    <t>Impact Indicator 3</t>
  </si>
  <si>
    <t>Bangladesh's Freedom House Index</t>
  </si>
  <si>
    <t>Political Rights (P)</t>
  </si>
  <si>
    <t>Political Rights (A)</t>
  </si>
  <si>
    <t>Civil Liberties (P)</t>
  </si>
  <si>
    <t>Civil Liberties (A)</t>
  </si>
  <si>
    <t>Risk Rating: Medium</t>
  </si>
  <si>
    <t>Risk Rating: Low</t>
  </si>
  <si>
    <t>Marginalised people are organised to claim their rights and fight discrimination</t>
  </si>
  <si>
    <t xml:space="preserve">Percentage of MJF budget coming from sources other than DFID.
</t>
  </si>
  <si>
    <t>Output Indicator 3.3</t>
  </si>
  <si>
    <t>Capacity of citizens in project areas to monitor activities of government service delivery institutions</t>
  </si>
  <si>
    <t xml:space="preserve">Bangladesh's score in Gender inequality  index
(GII) </t>
  </si>
  <si>
    <t>Police, courts, and hospitals are equipped and made aware to provide quality services to survivors of violence.</t>
  </si>
  <si>
    <t>Families are made aware about the problems of early marriage. Girls are able to stay in school or access training or work opportunities.</t>
  </si>
  <si>
    <t>1. Poor, marginalised, and vulnerable people include Dalits, religious and ethnic minorities, sex-workers, fisher folk, working children, workers and migrants, persons with disability, and people of different sexual orientations</t>
  </si>
  <si>
    <t>Reassigned 
(Planned)</t>
  </si>
  <si>
    <t>Reassigned
(Achieved)</t>
  </si>
  <si>
    <t>Withdrawn 
(Achieved)</t>
  </si>
  <si>
    <t>Withdrawn 
(Planned)</t>
  </si>
  <si>
    <t xml:space="preserve">Increased use of services (education, health, and social protection) by poor, marginalised, and vulnerable people  </t>
  </si>
  <si>
    <t>Women and girls protected against violence</t>
  </si>
  <si>
    <t>b) Total amount (in £million) of social safety net support received by programme beneficiaries</t>
  </si>
  <si>
    <t>Vulnerable and marginalised groups' participation and representation at the national and local political structures</t>
  </si>
  <si>
    <t>Legal rights and access to resources realised in programme areas.</t>
  </si>
  <si>
    <t xml:space="preserve">Allocation (in million GBP) for marginalised &amp; socially excluded groups in the national budget of Bangladesh </t>
  </si>
  <si>
    <t>a) 180
b) 360
c) 120
d) 240</t>
  </si>
  <si>
    <t>Output Indicator 1.3</t>
  </si>
  <si>
    <t>Output Indicator 2.3</t>
  </si>
  <si>
    <t xml:space="preserve">More sustainable civil society organisations </t>
  </si>
  <si>
    <t>Primary school places are available. 
Parents feel that the quality of schooling is improving. Primary school completion leads to better employment opportunities. 
School feeding and stipend facilities continued and expanded.</t>
  </si>
  <si>
    <t>Marginalised men and women are able to participate effectively to claim their rights from local power holders. 
Material benefits are regularly realised so that participation can be sustained over time.</t>
  </si>
  <si>
    <t>Being educated in mother tongue will not lead to exclusion from mainstream education and labour markets for the children.</t>
  </si>
  <si>
    <t>Children are able to gain access to safe work. 
Employers are willing to make the work environment safe for children. 
Families are aware of the benefit of children working in safe environments.</t>
  </si>
  <si>
    <t>Use of social accountability tools will be accepted as credible tool for monitoring services. 
It will be possible to build a skilled team able to use social accountability tools and document findings.</t>
  </si>
  <si>
    <t>Access to new or larger sources of funding reflect strengthened organisational capacities and achievements. 
Small partners are able to absorb larger or multiple funding sources.</t>
  </si>
  <si>
    <r>
      <t>Poor, marginalised and vulnerable people</t>
    </r>
    <r>
      <rPr>
        <vertAlign val="superscript"/>
        <sz val="10"/>
        <color indexed="8"/>
        <rFont val="Arial"/>
        <family val="2"/>
      </rPr>
      <t>1</t>
    </r>
    <r>
      <rPr>
        <sz val="10"/>
        <color indexed="8"/>
        <rFont val="Arial"/>
        <family val="2"/>
      </rPr>
      <t xml:space="preserve"> enjoy a better quality of life in an environment of democratic freedom and security. 
</t>
    </r>
  </si>
  <si>
    <t xml:space="preserve">People from marginalised groups are able to access agricultural inputs and services. 
Government provides legal support to poor people to keep land under their ownership.
Government allocation process for khas land remain unchanged.
</t>
  </si>
  <si>
    <t>Work is sufficiently well paid for women.
Government continues to priorities greater opportunities for paid work by women.</t>
  </si>
  <si>
    <t xml:space="preserve">MJF is able to attract funds from local, bilateral and multilateral sources. </t>
  </si>
  <si>
    <t xml:space="preserve">Number of small partners receiving financial support other than from MJF
</t>
  </si>
  <si>
    <t>Milestone 1 
March 2014</t>
  </si>
  <si>
    <t>Milestone 2 
March 2015</t>
  </si>
  <si>
    <t>Milestone 3
March 2016</t>
  </si>
  <si>
    <t>a) 90
b) 180
c) 60
d) 120</t>
  </si>
  <si>
    <t>a) 150
b) 300
c) 100
d) 200</t>
  </si>
  <si>
    <t>Baseline
2013</t>
  </si>
  <si>
    <t>a) 20
b) 40
c) 16
d) 30</t>
  </si>
  <si>
    <t>Marginalised and vulnerable men, women and children have better access to public goods, resources and services</t>
  </si>
  <si>
    <t xml:space="preserve">Risk rating: Low </t>
  </si>
  <si>
    <t xml:space="preserve">a) Number of marginalised men and women elected to local bodies (union parishad) 
</t>
  </si>
  <si>
    <t>Output Indicator 1.4</t>
  </si>
  <si>
    <t>Output Indicator 1.5</t>
  </si>
  <si>
    <t xml:space="preserve">Children protected from hazardous labour </t>
  </si>
  <si>
    <t xml:space="preserve">Non formal education policy and practices remain unchanged </t>
  </si>
  <si>
    <t>Number of working children (aged 14-17) withdrawn and  reassigned from non-hazardous work. 75% boys, 25% girls)</t>
  </si>
  <si>
    <t>Outcome Indicator 5</t>
  </si>
  <si>
    <t xml:space="preserve">c) Number of women and men in programme areas having paid work and self employment </t>
  </si>
  <si>
    <t>Number  of migrant workers in project areas receiving training and support for safe and legal migration. (70% men, 30% women)</t>
  </si>
  <si>
    <t>Number of Government institutions monitored by partner organisations using social accountability tools:
a) Agricultural Extension Offices
b) Health Facilities
c) Social safety net programmes
d) Schools</t>
  </si>
  <si>
    <t xml:space="preserve">Number of men and women received skill development training and entrepreneur assistance </t>
  </si>
  <si>
    <t>Number of children in project areas learning in mother tongue in their schools</t>
  </si>
  <si>
    <t>Number of children enrolled in primary schools</t>
  </si>
  <si>
    <t xml:space="preserve">The beneficiaries will be motivated to participate in the training and receive the assistance. </t>
  </si>
  <si>
    <t xml:space="preserve">Partners funded through the programme have necessary capacity to engage people in activities which will help them to practice their citizen rights effectively.
People will able to address resistance from people in power through engagement and negotiation. </t>
  </si>
  <si>
    <t>The children  are stimulated to enrol in primary schools.
The parents are motivated to send their children in primary schools                                                                                                                                                                                      Enrolment is sustained and children from marginalised communities are able to continue to learn throughout the primary school cycle.</t>
  </si>
  <si>
    <t>Tk 1000 has the same purchasing power / value in year 1 as in year 3.</t>
  </si>
  <si>
    <t>Marriages organised with now dowry leads to reduced levels of violence and reductions in dowry demands over time. Dowry does not become more acceptable or hidden as 'gifts'.</t>
  </si>
  <si>
    <t>Achieved: Men</t>
  </si>
  <si>
    <t>Achieved: Women</t>
  </si>
  <si>
    <t>Rights of working children and vulnerable workers protected and strengthened.</t>
  </si>
  <si>
    <t>Achieved: Boys</t>
  </si>
  <si>
    <t>Achieved: Girls</t>
  </si>
  <si>
    <t xml:space="preserve">Migrant workers' rights are protected abroad. 
Demand for workers from Bangladesh continues. </t>
  </si>
  <si>
    <t>Output Indicator 1.6</t>
  </si>
  <si>
    <t xml:space="preserve">Risk Rating: Medium </t>
  </si>
  <si>
    <t>Source: Periodic financial report of MJF. This indicator measures MJF's own progress towards sustainability in the sense of independence from DFID. It measures the proportion of the total MJF budget coming from sources other than DFID. This therefore excludes DFID-sourced funding which is not part of COPE, for which MJF may have competed in a public tender. 
Note: Milestone and Target are in annual mode</t>
  </si>
  <si>
    <t>Source: Freedom House Annual Survey of Freedom (annual). (P) = Planned, (A) = Achieved.
Note: Freedom House,  an independent watchdog organization based in USA, publishes report on status of freedom annually.  The  survey measures progress  on two broad categories: political rights and civil liberties.  Political rights are calculated based on: status of free &amp; fair electoral process; people's participation in political process; and people's ability to assemble freely. Civil liberties are calculated on peoples ability to exercise freedom of expression &amp; beliefs; situation of the judiciary and police; equal access to economic opportunities for all; and the right to possess private property.</t>
  </si>
  <si>
    <t xml:space="preserve">Source: Annual Human Development Report (HDR) by UNDP
Note: Gender Inequality index is a composite measure reflecting inequality in achievements between women and men in three areas: reproductive health, women's empowerment and the participation in labour market. 
</t>
  </si>
  <si>
    <t xml:space="preserve">Source: National Budget of Bangladesh Government  
Note: 
*Marginalised  groups are those who  face discrimination and deprivation due to race, ethnicity, occupation, caste, creed, domicile etc. This excludes them from accessing resources, information, knowledge and above all from entitlements which are theirs by right. Excluded  groups in Bangladesh are: Dalit, Harijan, religious and ethnic minorities, people living in remote areas (char, haor etc), people with disability, people of certain occupations ( i.e. cobblers, rag pickers, garbage cleaners, sex workers etc.).
*This allocation is for people recognised by  the Government Bangladesh as socially excluded.
</t>
  </si>
  <si>
    <r>
      <t xml:space="preserve">Source: Partners reports (both quarterly and annual) from all thematic programmes.  
Note: Milestone and target both are in annual figure.  The indicator counts the number of women and men who are (a) members of primary groups mobilised by partner NGOs for awareness-raising and (b) have participated in one or more public meetings, awareness programmes and social mobilisation activities organised by the NGO partners to claim their rights.  Activities include applications submitted to service providers, filing cases, peaceful protests and demonstrations, fact finding meetings, press conferences on particular issues, or the use of the Right to Information (RTI) law to access information from government offices.  The data will be disaggregated by gender.
</t>
    </r>
    <r>
      <rPr>
        <sz val="10"/>
        <rFont val="Arial"/>
        <family val="2"/>
      </rPr>
      <t xml:space="preserve">Partner NGOs only measure the activities the NGO has itself organised and/or facilitated: it does not count participation of group members in spontaneous or community-initiated rights-claiming activities, nor in wider social movement actions (e.g. mass rallies celebrating International Women’s Day).  Participants are only counted once, even if they participate in more than one rights-claiming activity.  MJF provides guidelines to partners on how to avoid double-counting, and check on lists of participants in their routine project monitoring visits. 
                                        </t>
    </r>
  </si>
  <si>
    <r>
      <t xml:space="preserve">Source:  Partners reports (both quarterly and annual) from RoM, VAW and CHT thematic programme areas. 
Note: Targets and milestones are expressed annually.  The indicator counts how many men and women beneficiaries attended training or were helped by partner NGOs to access enterprise support (linkage to microfinance and product markets or asset transfers). </t>
    </r>
    <r>
      <rPr>
        <sz val="10"/>
        <color rgb="FF0070C0"/>
        <rFont val="Arial"/>
        <family val="2"/>
      </rPr>
      <t xml:space="preserve"> 
</t>
    </r>
    <r>
      <rPr>
        <sz val="10"/>
        <color indexed="8"/>
        <rFont val="Arial"/>
        <family val="2"/>
      </rPr>
      <t xml:space="preserve">
</t>
    </r>
  </si>
  <si>
    <t>Source: Partner reports (Annual). 
This indicator measures the contribution of COPE to the sustainability of civil society organisations. The source is the number of small partners (small organisations that receive small grants from MJF through COPE) who are receiving funds from other sources.
Note: Number are in cumulative mode because funds may be received for more than one year.</t>
  </si>
  <si>
    <r>
      <t>Number of people supported by the project to practice their citizen rights and tradition 
(</t>
    </r>
    <r>
      <rPr>
        <i/>
        <sz val="10"/>
        <color indexed="8"/>
        <rFont val="Arial"/>
        <family val="2"/>
      </rPr>
      <t>People supported to have choice and control over their own development and to hold decision-makers to account - DFID Results Framework indicator</t>
    </r>
    <r>
      <rPr>
        <sz val="10"/>
        <color indexed="8"/>
        <rFont val="Arial"/>
        <family val="2"/>
      </rPr>
      <t>).</t>
    </r>
  </si>
  <si>
    <t xml:space="preserve">Number of dowry less  marriage in programme areas </t>
  </si>
  <si>
    <t>Local government election will be held in 2016</t>
  </si>
  <si>
    <t>Source:  Partners reports (both quarterly and annual). This indicator measures the number of beneficiaries from marginalised groups who are elected to the lowest tier of government office, the Union Parishad or Council.  There are no milestones in 2014 to 2015 as next local government election is expected to be held in 2016.</t>
  </si>
  <si>
    <r>
      <t xml:space="preserve">Source: Partners reports (both quarterly and annual), List from Local government authority.  Baseline figure generated from  MJF partners.
This indicator measures how many poor and excluded households in beneficiary communities are able to gain access to new government safety net services as a result of more transparent and accountable governance and selection processes to generate beneficiary lists.  Safety net services include Vulnerable group feeding (VGF), Vulnerable group development (VGD), Disability allowance, Old aged allowance, Widow allowance, Employment through national voluntary services etc. 
A single beneficiary can in theory be measured twice, but only sequentially, if they come to be supported from a new government safety net, or if a family member gains access to a safety net.  Both of these are unlikely because of the rules of safety nets, including duration and eligibility. 
Note: </t>
    </r>
    <r>
      <rPr>
        <b/>
        <sz val="10"/>
        <color indexed="8"/>
        <rFont val="Arial"/>
        <family val="2"/>
      </rPr>
      <t>The indicator is measured on a cumulative basis.</t>
    </r>
  </si>
  <si>
    <r>
      <t xml:space="preserve">Source: Partners reports (both quarterly and annual) . This indicator counts the numbers of people who have gained economic security through employment or self-employment through partner activities including training and enterprise support. 
Note: Milestone and target figure are in annual mode. Women and men will be employed through various small scale entrepreneurship and new employment generation enabled by the MJF partners in the project areas.  Annual figures are used because some people will be involved more than once.  
</t>
    </r>
    <r>
      <rPr>
        <b/>
        <sz val="10"/>
        <color rgb="FFFF0000"/>
        <rFont val="Arial"/>
        <family val="2"/>
      </rPr>
      <t xml:space="preserve">
</t>
    </r>
  </si>
  <si>
    <t xml:space="preserve">Source: Partners reports (both quarterly and annual) from Workers Rights thematic programme area. 
The indicator measures the number of workers benefiting from decent working conditions as a direct result of partners' support for raising awareness of labour rights, organising workers, and negotiating with employers.  Decent working condition means workers receiving wages on time, able to use leave entitlements and have standard working hours.  Workers counted in this indicator work in garments and shrimp factories where MJF is advocating to implement labour policy and to improve decent working condition.   Where minimum wages, proper working hours &amp; overtime, leave benefits and compensation benefits are implemented in line with Labour Law, the total number of workers in those factories is counted as the beneficiary number for this indicator.  
Note: Numbers are in cumulative mode because it is expected that workers continue to benefit from the support for decent working conditions throughout the project period.  
</t>
  </si>
  <si>
    <t>Number of workers in decent working conditions supported by the programme 
(30% men, 70% women)</t>
  </si>
  <si>
    <t>Number of people involved in  project areas to monitor health, agricultural extension, education, social protection, nutrition services available to the poor</t>
  </si>
  <si>
    <r>
      <t xml:space="preserve">Partner organisations use social accountability tools such as social audits and scorecards (mainly) to involve beneficiaries and stakeholder groups in monitoring public services, including provision (e.g. whether health facility staff and teachers show up; numbers of visits by extension officers etc) and quality (e.g. whether a beneficiary list is prepared for safety nets).  This indicator measures how many services or government offices are being monitored using these tools.
Note: Numbers are in cumulative mode because monitoring activities are planned to continue through the project period.  Targeted government institutions in different locations monitored through social accountability tools are being listed by partners and report to MJF on regular basis. So there is no possibility of double counting.    </t>
    </r>
    <r>
      <rPr>
        <sz val="9"/>
        <color indexed="8"/>
        <rFont val="Arial"/>
        <family val="2"/>
      </rPr>
      <t xml:space="preserve"> </t>
    </r>
  </si>
  <si>
    <t xml:space="preserve">Source:  Partners reports (both quarterly and annual) from CHT, RoM and GPM thematic programme areas. 
This indicator measures the contribution towards getting children from marginalised groups in the CHT, RoM and GPM target communities who would not otherwise be in school, enrolled. The indicator measures how many children from target communities have been enrolled as a result of : i) activating school management committees to identify and encourage dropouts and unenrolled children to attend; or ii) building and supporting schools that enroll listed beneficiary children in the Chittagong HiIl Tracts and adivasi plain land communities.  Most of these children are enrolled in class 1, but a number of children who have dropped out are also re-enrolled in higher classes. 
Note: The indicator is measured on a cumulative basis, because once enrolled, children do not enrol again, so there is no scope for double counting.  Enrolment generally happens at the beginning of the school year, so no new enrolment is anticipated in the period April-December 2016.  </t>
  </si>
  <si>
    <t xml:space="preserve">Source : Partners reports (annual),  List of students from schools. This indicator measures the number of children from target communities who received support and completed class 5 (primary school) in programme areas. The milestone/targets should be based on partner reports and beneficiary profile data about the number of children of primary school completion age receiving support in the programme areas.
Note: Only students who complete at least 5 years of full time schooling is included.  Indicator measures in annual figure. No new children will complete primary school in the last nine months of the programme (April-December 2016). </t>
  </si>
  <si>
    <r>
      <t xml:space="preserve">Source:  Partners reports (both quarterly and annual). This indicator counts the number of cases of women victims of violence resolved through formal (court) and informal justice mechanisms. </t>
    </r>
    <r>
      <rPr>
        <i/>
        <sz val="10"/>
        <color indexed="8"/>
        <rFont val="Arial"/>
        <family val="2"/>
      </rPr>
      <t>(</t>
    </r>
    <r>
      <rPr>
        <sz val="10"/>
        <color indexed="8"/>
        <rFont val="Arial"/>
        <family val="2"/>
      </rPr>
      <t>Informal mechanisms include</t>
    </r>
    <r>
      <rPr>
        <i/>
        <sz val="10"/>
        <color indexed="8"/>
        <rFont val="Arial"/>
        <family val="2"/>
      </rPr>
      <t xml:space="preserve"> Salish,</t>
    </r>
    <r>
      <rPr>
        <sz val="10"/>
        <color indexed="8"/>
        <rFont val="Arial"/>
        <family val="2"/>
      </rPr>
      <t xml:space="preserve"> alternative dispute resolution or village courts).
</t>
    </r>
    <r>
      <rPr>
        <sz val="10"/>
        <color rgb="FFFF0000"/>
        <rFont val="Arial"/>
        <family val="2"/>
      </rPr>
      <t xml:space="preserve">
</t>
    </r>
    <r>
      <rPr>
        <sz val="10"/>
        <rFont val="Arial"/>
        <family val="2"/>
      </rPr>
      <t xml:space="preserve">Note:  MJF has systems to ensure that women counted in Year 1 are not counted again if they receive similar support in subsequent years.  Since they have systems to avoid double counting, the target and milestones are shown as cumulative figures.  </t>
    </r>
    <r>
      <rPr>
        <sz val="10"/>
        <color rgb="FFFF0000"/>
        <rFont val="Arial"/>
        <family val="2"/>
      </rPr>
      <t xml:space="preserve">
</t>
    </r>
  </si>
  <si>
    <r>
      <t xml:space="preserve">Source: Partners reports (both quarterly and annual). This indicator counts how many children have been removed from hazardous work, defined by GOB standards.  In some cases they are enrolled in formal or informal schools.  As withdrawal tends to be difficult, an interim strategy is reassignment in the same workplace, which means moving children above age 14 from hazardous to non-hazardous work within the same workplace, through skill development and vocational training.  Both measures are used in this indicator.  
Note: Milestone and target both are in cumulative mode.  </t>
    </r>
    <r>
      <rPr>
        <sz val="10"/>
        <rFont val="Arial"/>
        <family val="2"/>
      </rPr>
      <t>MJF has a system to avoid double counting that confirms that no child will be counted more than once.</t>
    </r>
  </si>
  <si>
    <r>
      <t xml:space="preserve">Source: Partners reports (both quarterly and annual) for VAW thematic programme areas. 
Most marriages in these areas are assumed to involve dowry exchanges. The definition of 'dowry less marriages' here is weddings that took place without dowries in the project areas that beneficiary groups attribute directly to their preventive (awareness-raising) and protective action against marriage with dowry (direct action to stop exchange of dowry). Partners collect the data based on lists of dowry less marriages in communities maintained by beneficiary groups. 
Note: </t>
    </r>
    <r>
      <rPr>
        <sz val="10"/>
        <color theme="1"/>
        <rFont val="Arial"/>
        <family val="2"/>
      </rPr>
      <t xml:space="preserve">MJF has system to avoid double counting.  So, there is no risk that a marriage will be counted twice. Hence, milestones and targets both are in cumulative mode. </t>
    </r>
    <r>
      <rPr>
        <b/>
        <sz val="10"/>
        <rFont val="Arial"/>
        <family val="2"/>
      </rPr>
      <t xml:space="preserve">
</t>
    </r>
  </si>
  <si>
    <t xml:space="preserve">Source: Partners reports (both quarterly and annual) from Workers Rights thematic programme area.
The indicator measures the number of potential migrants who are receiving services such as information and training, visa checking, online registration, opening bank accounts, complaints handling, support for death compensation, and local mediation. The data are from the 16 centres run by 4 partners.
Note: Numbers are in cumulative mode (milestones and target) because support is continued to be provided, including when beneficiaries migrate. MJF has systems to prevent double-counting from one year to the next. </t>
  </si>
  <si>
    <r>
      <t xml:space="preserve">c) Number of boys and girls in project areas and communities who were supported &amp; completed primary school.
</t>
    </r>
    <r>
      <rPr>
        <b/>
        <u/>
        <sz val="10"/>
        <color rgb="FF0070C0"/>
        <rFont val="Arial"/>
        <family val="2"/>
      </rPr>
      <t/>
    </r>
  </si>
  <si>
    <t xml:space="preserve">Source:  Partners reports (both quarterly and annual). An annual pay increase is a legal requirement but it tends to need negotiation to realise. This indicator measures the number of workers being empowered to build a legal platform on which to claim annual pay increase through collective action - either through membership of unions, officially, or informally bargaining through workers' associations at the unit level.  MJF is working to both support workers' associations and unions.
Note: Numbers are in cumulative mode. </t>
  </si>
  <si>
    <t xml:space="preserve">Number of people from marginalised groups taking part in local government bodies and local forums
(70% women, 30% men)
</t>
  </si>
  <si>
    <t>Worker organisations are able to channel demands constructively and effectively.
Relations between employers and workers in garment and shrimp industries do not deteriorate and is conducive  to ensure rights of workers.</t>
  </si>
  <si>
    <r>
      <t>a) Number of poor, marginalised, and vulnerable household</t>
    </r>
    <r>
      <rPr>
        <sz val="10"/>
        <rFont val="Arial"/>
        <family val="2"/>
      </rPr>
      <t>s who gained access to government safety net services.</t>
    </r>
    <r>
      <rPr>
        <sz val="10"/>
        <color indexed="8"/>
        <rFont val="Arial"/>
        <family val="2"/>
      </rPr>
      <t xml:space="preserve">
</t>
    </r>
    <r>
      <rPr>
        <u/>
        <sz val="10"/>
        <color indexed="8"/>
        <rFont val="Arial"/>
        <family val="2"/>
      </rPr>
      <t xml:space="preserve">
</t>
    </r>
    <r>
      <rPr>
        <b/>
        <u/>
        <sz val="10"/>
        <color rgb="FFFF0000"/>
        <rFont val="Arial"/>
        <family val="2"/>
      </rPr>
      <t/>
    </r>
  </si>
  <si>
    <r>
      <t xml:space="preserve">a) Number of women victims of violence receiving compensation, resolution or legal services.
</t>
    </r>
    <r>
      <rPr>
        <b/>
        <u/>
        <sz val="10"/>
        <color rgb="FF0070C0"/>
        <rFont val="Arial"/>
        <family val="2"/>
      </rPr>
      <t/>
    </r>
  </si>
  <si>
    <t>Safety-nets provide adequate resources to ensure economic security. 
Fund allocated for social safety net takes into account  rate of inflation.
Govt. safety-net programmes continued, expanded and better targeted.     
MJF partners' lists do not displace other poor marginalised people from SSN lists. 
Politicisation does not rule beneficiary selection process.</t>
  </si>
  <si>
    <t>Increased incomes keep pace with inflation. 
Owners and workers come to an agreement on wage and benefit increases.
Pressure for better workplace environment continues from external buyers. 
Workers will be capable to negotiate with the employer using various bargaining tools i.e. dialogue, meeting, discussion, strike, rally and peaceful demonstration.</t>
  </si>
  <si>
    <t xml:space="preserve">a) Number of workers having annual pay increase through collective action. (25% men 75% women.)
</t>
  </si>
  <si>
    <t xml:space="preserve">Cumulative number of poor and marginalised people in target communities in CHT who increase their monthly income by BDT 1000 through income generating activities.
</t>
  </si>
  <si>
    <t>Women's empowerment does not lead to a backlash  from  men. 
Legislation on reducing Violence against women and girls has impact. 
Social Change will work as a necessary enabler: Involving men and boys will help in fostering social change related to gender power relations and gender equality as well as changes in social norms related to VAWG.</t>
  </si>
  <si>
    <r>
      <t xml:space="preserve">Source:  Partners reports from CHT programme areas. 
The indicator captures the improvements in income of marginalised people with fragile livelihoods in improving incomes through partner-supported group income generating activities (IGAs).  The indicator measures how many people in groups have generated earnings of at least Tk 1000 on average per month from their income-generating activities.  The data are from accounts of what IGA groups have earned net of input costs, which partners record. 
</t>
    </r>
    <r>
      <rPr>
        <sz val="10"/>
        <rFont val="Arial"/>
        <family val="2"/>
      </rPr>
      <t>Note: Targets and milestones are expressed in terms of the number of direct beneficiaries with improved livelihoods cumulatively, on the assumption that the activities should sustain increased earnings for beneficiaries through the 3 years of the programme</t>
    </r>
    <r>
      <rPr>
        <sz val="10"/>
        <color indexed="8"/>
        <rFont val="Arial"/>
        <family val="2"/>
      </rPr>
      <t>.</t>
    </r>
    <r>
      <rPr>
        <sz val="10"/>
        <rFont val="Arial"/>
        <family val="2"/>
      </rPr>
      <t xml:space="preserve"> There is no option for double counting because MJF only counts those who have received IGA support at a particular time period. The programme is scaling back in the last year. So, no new people will be taken in Sep 2016. 
</t>
    </r>
    <r>
      <rPr>
        <b/>
        <sz val="10"/>
        <rFont val="Arial"/>
        <family val="2"/>
      </rPr>
      <t xml:space="preserve"> </t>
    </r>
  </si>
  <si>
    <r>
      <t xml:space="preserve">Source:  Partners reports (both quarterly and annual) from GPM and LG thematic areas. The indicator counts how many people partners have organised to take part in monitoring public services in the project areas in project areas. The public services are primary schools, primary healthcare facilities, social safety net programmes and agricultural extension programmes. 
Note: Numbers are in cumulative mode because MJF has systems to avoid counting the same people in year 2 as in year 1.  Service monitoring continues throughout the lifetime of the project. The people from citizen monitoring group will be engaged to monitor institutional services on regular basis. This monitoring is not a one-time activity rather it’s a continuous process till end of the project.  No new people will be involved after March 2016. Service delivery institutions include local government.  
</t>
    </r>
    <r>
      <rPr>
        <b/>
        <sz val="10"/>
        <color rgb="FFFF0000"/>
        <rFont val="Arial"/>
        <family val="2"/>
      </rPr>
      <t/>
    </r>
  </si>
  <si>
    <t>a) 25
b) 49
c) 15
d) 35</t>
  </si>
  <si>
    <t>a) 97
b) 285
c) 90
d) 210</t>
  </si>
  <si>
    <t xml:space="preserve">Source: Partners reports (both quarterly and annual) for the VAW and A2J thematic programme areas areas. 
The indicator measures how many beneficiary women and girls were supported to access or directly given medical and/or legal help (legal aid, access to alternative dispute resolution and support in village court proceedings) in response to violence.  
Note:  MJF has a system in place to avoid double counting. They have a list of beneficiaries who receive services at a particular period.  Also, their M&amp;E systems will identify whether anyone receiving this assistance in Year 2 hasn't already been counted in Year 1. So, milestones and targets both are in cumulative mode. 
</t>
  </si>
  <si>
    <r>
      <t xml:space="preserve">Source: Partners reports (both quarterly and annual) from CHT and RoM projects with plain land </t>
    </r>
    <r>
      <rPr>
        <i/>
        <sz val="10"/>
        <color indexed="8"/>
        <rFont val="Arial"/>
        <family val="2"/>
      </rPr>
      <t>adivasi</t>
    </r>
    <r>
      <rPr>
        <sz val="10"/>
        <color indexed="8"/>
        <rFont val="Arial"/>
        <family val="2"/>
      </rPr>
      <t xml:space="preserve"> groups. This indicator counts the numbers of girls and boys from </t>
    </r>
    <r>
      <rPr>
        <i/>
        <sz val="10"/>
        <color indexed="8"/>
        <rFont val="Arial"/>
        <family val="2"/>
      </rPr>
      <t xml:space="preserve">adivasi </t>
    </r>
    <r>
      <rPr>
        <sz val="10"/>
        <color indexed="8"/>
        <rFont val="Arial"/>
        <family val="2"/>
      </rPr>
      <t xml:space="preserve">or indigenous communities who have been learning in their mother tongue in partner-supported schools in the past year. This includes children from the Chakma, Marma, Pankhua, Khumi, Bawm, Khiyang, Mro communities of the Chittagong Hill Tracts and children from the Oraon, Mahali, Santal communities of the plains. </t>
    </r>
    <r>
      <rPr>
        <i/>
        <sz val="9"/>
        <color indexed="8"/>
        <rFont val="Arial"/>
        <family val="2"/>
      </rPr>
      <t xml:space="preserve">
</t>
    </r>
    <r>
      <rPr>
        <sz val="10"/>
        <color indexed="8"/>
        <rFont val="Arial"/>
        <family val="2"/>
      </rPr>
      <t xml:space="preserve">
Note: Milestones and target both are in cumulative mode.  
</t>
    </r>
  </si>
  <si>
    <r>
      <t xml:space="preserve">Number of women victims of violence in project areas </t>
    </r>
    <r>
      <rPr>
        <sz val="10"/>
        <rFont val="Arial"/>
        <family val="2"/>
      </rPr>
      <t>supported to</t>
    </r>
    <r>
      <rPr>
        <sz val="10"/>
        <color indexed="8"/>
        <rFont val="Arial"/>
        <family val="2"/>
      </rPr>
      <t xml:space="preserve"> have access to medical and /or legal assistance.
</t>
    </r>
  </si>
  <si>
    <r>
      <t xml:space="preserve">Source:  Partner NGOs reports (both quarterly and annual) from all thematic programmes.  This indicator measures the number of beneficiaries from marginalised groups who are currently members of local government bodies and local forums, as a result of partner mobilisation.  Local bodies counted for the purpose of the indicator include standing committees of </t>
    </r>
    <r>
      <rPr>
        <i/>
        <sz val="10"/>
        <color indexed="8"/>
        <rFont val="Arial"/>
        <family val="2"/>
      </rPr>
      <t>Union Parishads</t>
    </r>
    <r>
      <rPr>
        <sz val="10"/>
        <color indexed="8"/>
        <rFont val="Arial"/>
        <family val="2"/>
      </rPr>
      <t xml:space="preserve"> (union councils, the lowest elected administrative tier of local government), public service user committees, and other committees that are involved with local governance and services (not all of them official or governmental).  
Note: </t>
    </r>
    <r>
      <rPr>
        <sz val="10"/>
        <rFont val="Arial"/>
        <family val="2"/>
      </rPr>
      <t xml:space="preserve">Targets and Milestone are cumulative figures.  MJF counts the beneficiaries who are involved in these bodies at the end of each year. </t>
    </r>
    <r>
      <rPr>
        <sz val="10"/>
        <color indexed="8"/>
        <rFont val="Arial"/>
        <family val="2"/>
      </rPr>
      <t xml:space="preserve">
The full list of bodies and fora is: Community level law &amp; order maintenance; haat/bazaar; religious (puja, masjid or madrasa committee), shalish, school management committee, social support groups (watchdogs, rights protection groups etc), UP Standing Committee, Upazilla Development committee, Project Implementation Committee (PIC), Health centre Management Committee (HMC), Birth registration taskforce, Disability allowance selection committee, Disability student stipend allowance committee, Credit distribution committee, NGOs coordination committee, Disaster preparedness committee, Legal aid committee, Pourashava/ City corporation/ Upazila Standing Committee, Pourashava/ City corporation/ Upazila Development Committee, Violence against women committee, Social Audit committee, Women development committee and Jail control committee.                                  </t>
    </r>
  </si>
  <si>
    <r>
      <t xml:space="preserve">Source:  Baseline figure generated from MJF partners. Partners reports (both quarterly and annual).  This indicator monetises the amount of safety net benefits obtained by poor and marginalised households in beneficiary communities as result of programme activities.  The target and milestones assume a £48 per head average annual amount, based on an assumption of Tk 6000 per capita per safety net. </t>
    </r>
    <r>
      <rPr>
        <b/>
        <sz val="10"/>
        <color rgb="FFFF0000"/>
        <rFont val="Arial"/>
        <family val="2"/>
      </rPr>
      <t xml:space="preserve">
</t>
    </r>
    <r>
      <rPr>
        <sz val="10"/>
        <color indexed="8"/>
        <rFont val="Arial"/>
        <family val="2"/>
      </rPr>
      <t xml:space="preserve"> 
Note: This indicator is an annual figure, showing the amount received by beneficiaries in each year.</t>
    </r>
    <r>
      <rPr>
        <b/>
        <sz val="10"/>
        <color indexed="8"/>
        <rFont val="Arial"/>
        <family val="2"/>
      </rPr>
      <t xml:space="preserve"> </t>
    </r>
    <r>
      <rPr>
        <sz val="10"/>
        <color indexed="8"/>
        <rFont val="Arial"/>
        <family val="2"/>
      </rPr>
      <t xml:space="preserve">At the moment the actual amount received is calculated based on the same notional figure of Tk 6,000 per household.  </t>
    </r>
    <r>
      <rPr>
        <b/>
        <i/>
        <sz val="10"/>
        <color rgb="FFFF0000"/>
        <rFont val="Arial"/>
        <family val="2"/>
      </rPr>
      <t xml:space="preserve">
</t>
    </r>
  </si>
  <si>
    <t xml:space="preserve">d) Total value (in million £) of government khas land and water bodies accessed by beneficiaries.  </t>
  </si>
  <si>
    <r>
      <t>Source: Partners reports (both quarterly and annual). This indicator monetises the value of indicator 4b to measure the value of khas land and water bodies accessed by beneficiaries. Baseline figure generated from  MJF partners. 
Note: Monetary value of  per acre land estimated 800 £. Milestone and target both are in annual mode.</t>
    </r>
    <r>
      <rPr>
        <i/>
        <sz val="10"/>
        <color indexed="8"/>
        <rFont val="Arial"/>
        <family val="2"/>
      </rPr>
      <t xml:space="preserve">
</t>
    </r>
    <r>
      <rPr>
        <b/>
        <sz val="10"/>
        <color rgb="FFFF0000"/>
        <rFont val="Arial"/>
        <family val="2"/>
      </rPr>
      <t xml:space="preserve">
</t>
    </r>
  </si>
  <si>
    <t xml:space="preserve">b) Number of acres of additional khas land and water bodies leased to poor and marginalised people.  </t>
  </si>
  <si>
    <r>
      <t xml:space="preserve">Source: Partners reports (both quarterly and annual), List from the local administration. 
This indicator measures the number of acres of khas land and water bodies that through partner efforts, poor and marginalised people have been able to gain leases for.  The agricultural khas land is owned by government and supposed to be distributed only to landless people, under certain conditions, for their permanent use. Khas water bodies can technically be leased by anyone, on application.  
</t>
    </r>
    <r>
      <rPr>
        <i/>
        <sz val="10"/>
        <color indexed="8"/>
        <rFont val="Arial"/>
        <family val="2"/>
      </rPr>
      <t xml:space="preserve">Note: Milestones and targets are shown cumulatively, on the assumption that as allocation of khas land is meant to be permanent, the same khas land and water bodies are not counted more than once during the course of the programme. 
</t>
    </r>
  </si>
  <si>
    <t xml:space="preserve">Number  of students received Preparatory Education Session (PES)  from child centre </t>
  </si>
  <si>
    <r>
      <t xml:space="preserve">Source: Partners reports (both quarterly and annual) from Child Rights thematic programme areas. 
This indicator counts the number of children currently receiving non-formal education from partners. Most partner NFE cycles are one year only.  
Note: Numbers are in annual mode (milestones and target). Counted the number of people currently receiving NFE (annual), and use an annual figure for December 2016 as well.
</t>
    </r>
    <r>
      <rPr>
        <b/>
        <i/>
        <sz val="10"/>
        <color rgb="FFFF0000"/>
        <rFont val="Arial"/>
        <family val="2"/>
      </rPr>
      <t xml:space="preserve"> </t>
    </r>
    <r>
      <rPr>
        <b/>
        <i/>
        <sz val="10"/>
        <color rgb="FFC00000"/>
        <rFont val="Arial"/>
        <family val="2"/>
      </rPr>
      <t xml:space="preserve">
</t>
    </r>
    <r>
      <rPr>
        <b/>
        <sz val="10"/>
        <color rgb="FFFF0000"/>
        <rFont val="Arial"/>
        <family val="2"/>
      </rPr>
      <t/>
    </r>
  </si>
  <si>
    <t>a) 212
b) 412
c) 140
d) 292</t>
  </si>
  <si>
    <t>COPE Results Till March 2016</t>
  </si>
  <si>
    <r>
      <t xml:space="preserve">Evidence generated, synthesised, and used to advocate for changes in various social development policies
</t>
    </r>
    <r>
      <rPr>
        <b/>
        <sz val="10"/>
        <color rgb="FF0070C0"/>
        <rFont val="Arial"/>
        <family val="2"/>
      </rPr>
      <t/>
    </r>
  </si>
  <si>
    <t>Target
March 2017</t>
  </si>
  <si>
    <r>
      <t xml:space="preserve">Number of early marriages (i.e. girls under 18 years) prevented in project areas. Programme works to prevent (outside beneficiary groups) and to actively stop people from marrying underage girls. 
</t>
    </r>
    <r>
      <rPr>
        <b/>
        <sz val="10"/>
        <color rgb="FF0070C0"/>
        <rFont val="Arial"/>
        <family val="2"/>
      </rPr>
      <t/>
    </r>
  </si>
  <si>
    <r>
      <t xml:space="preserve">Source: Partners reports (both quarterly and annual) from VAW programme areas. 
Most girls in project areas are married before the legal of age of 18. This indicator counts the number of child marriages that the groups claim they have prevented through their awareness-raising and direct action. The data partners collect are based on their assessment of the population in their local area that are vulnerable to early marriage and their knowledge of child marriages that were planned but stopped.  
Note: </t>
    </r>
    <r>
      <rPr>
        <sz val="10"/>
        <color theme="1"/>
        <rFont val="Arial"/>
        <family val="2"/>
      </rPr>
      <t xml:space="preserve">Since MJF has a system in place to avoid double counting,  there is no risk that a marriage will be counted twice.   There are systems to avoid counting the same people in year 2 as in year 1. Hence, numbers (milestones and target) are in cumulative mode.
</t>
    </r>
  </si>
  <si>
    <r>
      <t xml:space="preserve">Source: Partners reports (both quarterly and annual), Newspapers clippings and campaign proceedings. This indicator measures the number of upstream policy campaigns on COPE's core issues of human rights and good governance that MJF is leading on.  
Note: Numbers are in cumulative mode because campaigns are ongoing. Campaign relating to Gender equality and dignity, rights of Dalts indigenous people and disadvantaged children etc. 
</t>
    </r>
    <r>
      <rPr>
        <b/>
        <i/>
        <sz val="10"/>
        <color rgb="FF0070C0"/>
        <rFont val="Arial"/>
        <family val="2"/>
      </rPr>
      <t/>
    </r>
  </si>
  <si>
    <t xml:space="preserve">Number of policy advocacy campaigns on rights and governance 
</t>
  </si>
  <si>
    <t>Revised Logframe incorporating extension period targets (Aug 2013-March 2017)</t>
  </si>
  <si>
    <t>date: 27/02/17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</si>
</sst>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5" x14ac:knownFonts="1">
    <font>
      <sz val="11"/>
      <color theme="1"/>
      <name val="Calibri"/>
      <family val="2"/>
      <scheme val="minor"/>
    </font>
    <font>
      <sz val="10"/>
      <color indexed="8"/>
      <name val="Arial"/>
      <family val="2"/>
    </font>
    <font>
      <sz val="10"/>
      <name val="Arial"/>
      <family val="2"/>
    </font>
    <font>
      <vertAlign val="superscript"/>
      <sz val="10"/>
      <color indexed="8"/>
      <name val="Arial"/>
      <family val="2"/>
    </font>
    <font>
      <sz val="10"/>
      <color indexed="8"/>
      <name val="Arial"/>
      <family val="2"/>
    </font>
    <font>
      <b/>
      <sz val="10"/>
      <color indexed="8"/>
      <name val="Arial"/>
      <family val="2"/>
    </font>
    <font>
      <sz val="11"/>
      <color indexed="8"/>
      <name val="Arial"/>
      <family val="2"/>
    </font>
    <font>
      <b/>
      <sz val="11"/>
      <color indexed="8"/>
      <name val="Arial"/>
      <family val="2"/>
    </font>
    <font>
      <b/>
      <sz val="11"/>
      <color indexed="8"/>
      <name val="Calibri"/>
      <family val="2"/>
    </font>
    <font>
      <b/>
      <sz val="10"/>
      <name val="Arial"/>
      <family val="2"/>
    </font>
    <font>
      <i/>
      <sz val="9"/>
      <color indexed="8"/>
      <name val="Arial"/>
      <family val="2"/>
    </font>
    <font>
      <sz val="9"/>
      <color indexed="8"/>
      <name val="Arial"/>
      <family val="2"/>
    </font>
    <font>
      <b/>
      <sz val="9"/>
      <name val="Arial"/>
      <family val="2"/>
    </font>
    <font>
      <i/>
      <sz val="10"/>
      <color indexed="8"/>
      <name val="Arial"/>
      <family val="2"/>
    </font>
    <font>
      <b/>
      <sz val="11"/>
      <color theme="1"/>
      <name val="Arial"/>
      <family val="2"/>
    </font>
    <font>
      <sz val="10"/>
      <color rgb="FFFF0000"/>
      <name val="Arial"/>
      <family val="2"/>
    </font>
    <font>
      <sz val="10"/>
      <color theme="1"/>
      <name val="Arial"/>
      <family val="2"/>
    </font>
    <font>
      <sz val="10"/>
      <color theme="1"/>
      <name val="Calibri"/>
      <family val="2"/>
      <scheme val="minor"/>
    </font>
    <font>
      <b/>
      <sz val="10"/>
      <color indexed="8"/>
      <name val="Calibri"/>
      <family val="2"/>
    </font>
    <font>
      <b/>
      <sz val="10"/>
      <color rgb="FFFF0000"/>
      <name val="Arial"/>
      <family val="2"/>
    </font>
    <font>
      <u/>
      <sz val="10"/>
      <color indexed="8"/>
      <name val="Arial"/>
      <family val="2"/>
    </font>
    <font>
      <b/>
      <u/>
      <sz val="10"/>
      <color rgb="FFFF0000"/>
      <name val="Arial"/>
      <family val="2"/>
    </font>
    <font>
      <sz val="10"/>
      <color rgb="FF0070C0"/>
      <name val="Arial"/>
      <family val="2"/>
    </font>
    <font>
      <sz val="11"/>
      <name val="Calibri"/>
      <family val="2"/>
      <scheme val="minor"/>
    </font>
    <font>
      <b/>
      <i/>
      <sz val="10"/>
      <color rgb="FFFF0000"/>
      <name val="Arial"/>
      <family val="2"/>
    </font>
    <font>
      <b/>
      <u/>
      <sz val="10"/>
      <color rgb="FF0070C0"/>
      <name val="Arial"/>
      <family val="2"/>
    </font>
    <font>
      <b/>
      <sz val="10"/>
      <color theme="1"/>
      <name val="Arial"/>
      <family val="2"/>
    </font>
    <font>
      <b/>
      <i/>
      <sz val="10"/>
      <color rgb="FF0070C0"/>
      <name val="Arial"/>
      <family val="2"/>
    </font>
    <font>
      <b/>
      <sz val="8"/>
      <name val="Arial"/>
      <family val="2"/>
    </font>
    <font>
      <sz val="11"/>
      <color rgb="FF000000"/>
      <name val="Arial"/>
      <family val="2"/>
    </font>
    <font>
      <b/>
      <sz val="16"/>
      <color indexed="8"/>
      <name val="Arial"/>
      <family val="2"/>
    </font>
    <font>
      <sz val="11"/>
      <color theme="1"/>
      <name val="Arial"/>
      <family val="2"/>
    </font>
    <font>
      <b/>
      <i/>
      <sz val="10"/>
      <color rgb="FFC00000"/>
      <name val="Arial"/>
      <family val="2"/>
    </font>
    <font>
      <b/>
      <sz val="10"/>
      <color rgb="FF0070C0"/>
      <name val="Arial"/>
      <family val="2"/>
    </font>
    <font>
      <b/>
      <sz val="14"/>
      <color indexed="8"/>
      <name val="Arial"/>
      <family val="2"/>
    </font>
  </fonts>
  <fills count="14">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CCFFCC"/>
        <bgColor indexed="64"/>
      </patternFill>
    </fill>
    <fill>
      <patternFill patternType="solid">
        <fgColor rgb="FFFFFF00"/>
        <bgColor indexed="64"/>
      </patternFill>
    </fill>
    <fill>
      <patternFill patternType="solid">
        <fgColor theme="9" tint="0.399975585192419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368">
    <xf numFmtId="0" fontId="0" fillId="0" borderId="0" xfId="0"/>
    <xf numFmtId="0" fontId="4" fillId="2" borderId="0" xfId="0" applyFont="1" applyFill="1" applyAlignment="1">
      <alignment horizontal="left" vertical="top"/>
    </xf>
    <xf numFmtId="0" fontId="4" fillId="2" borderId="0" xfId="0" applyFont="1" applyFill="1" applyAlignment="1">
      <alignment horizontal="right" vertical="top"/>
    </xf>
    <xf numFmtId="0" fontId="4" fillId="2" borderId="1" xfId="0" applyFont="1" applyFill="1" applyBorder="1" applyAlignment="1">
      <alignment horizontal="left" vertical="top"/>
    </xf>
    <xf numFmtId="0" fontId="4" fillId="2" borderId="1" xfId="0" applyFont="1" applyFill="1" applyBorder="1" applyAlignment="1">
      <alignment horizontal="right" vertical="top"/>
    </xf>
    <xf numFmtId="0" fontId="4" fillId="2" borderId="0" xfId="0" applyFont="1" applyFill="1" applyBorder="1" applyAlignment="1">
      <alignment horizontal="left" vertical="top"/>
    </xf>
    <xf numFmtId="0" fontId="4" fillId="3" borderId="2" xfId="0" applyFont="1" applyFill="1" applyBorder="1" applyAlignment="1">
      <alignment horizontal="left" vertical="top"/>
    </xf>
    <xf numFmtId="0" fontId="6" fillId="2" borderId="0" xfId="0" applyFont="1" applyFill="1" applyAlignment="1">
      <alignment horizontal="left" vertical="top"/>
    </xf>
    <xf numFmtId="0" fontId="7" fillId="3" borderId="3" xfId="0" applyFont="1" applyFill="1" applyBorder="1" applyAlignment="1">
      <alignment horizontal="left" vertical="center"/>
    </xf>
    <xf numFmtId="0" fontId="6" fillId="2" borderId="4" xfId="0" applyFont="1" applyFill="1" applyBorder="1" applyAlignment="1">
      <alignment horizontal="left" vertical="top"/>
    </xf>
    <xf numFmtId="0" fontId="6" fillId="2" borderId="4" xfId="0" applyFont="1" applyFill="1" applyBorder="1" applyAlignment="1">
      <alignment horizontal="right" vertical="top"/>
    </xf>
    <xf numFmtId="0" fontId="4" fillId="2" borderId="0" xfId="0" applyFont="1" applyFill="1" applyBorder="1" applyAlignment="1">
      <alignment horizontal="right" vertical="top"/>
    </xf>
    <xf numFmtId="0" fontId="5" fillId="3" borderId="6" xfId="0" applyFont="1" applyFill="1" applyBorder="1" applyAlignment="1">
      <alignment horizontal="left" vertical="top"/>
    </xf>
    <xf numFmtId="0" fontId="5" fillId="4" borderId="6" xfId="0" applyFont="1" applyFill="1" applyBorder="1" applyAlignment="1">
      <alignment horizontal="right" vertical="top" wrapText="1"/>
    </xf>
    <xf numFmtId="0" fontId="5" fillId="5" borderId="7" xfId="0" applyFont="1" applyFill="1" applyBorder="1" applyAlignment="1">
      <alignment horizontal="left" vertical="top"/>
    </xf>
    <xf numFmtId="0" fontId="5" fillId="3" borderId="9" xfId="0" applyFont="1" applyFill="1" applyBorder="1" applyAlignment="1">
      <alignment horizontal="left" vertical="top"/>
    </xf>
    <xf numFmtId="0" fontId="5" fillId="6" borderId="10" xfId="0" applyFont="1" applyFill="1" applyBorder="1" applyAlignment="1">
      <alignment horizontal="left" vertical="top"/>
    </xf>
    <xf numFmtId="0" fontId="5" fillId="7" borderId="11" xfId="0" applyFont="1" applyFill="1" applyBorder="1" applyAlignment="1">
      <alignment horizontal="left" vertical="top"/>
    </xf>
    <xf numFmtId="0" fontId="5" fillId="2" borderId="12" xfId="0" applyFont="1" applyFill="1" applyBorder="1" applyAlignment="1">
      <alignment horizontal="left" vertical="top"/>
    </xf>
    <xf numFmtId="0" fontId="5" fillId="2" borderId="7" xfId="0" applyFont="1" applyFill="1" applyBorder="1" applyAlignment="1">
      <alignment horizontal="right" vertical="top"/>
    </xf>
    <xf numFmtId="0" fontId="5" fillId="5" borderId="13" xfId="0" applyFont="1" applyFill="1" applyBorder="1" applyAlignment="1">
      <alignment horizontal="left" vertical="top"/>
    </xf>
    <xf numFmtId="0" fontId="5" fillId="7" borderId="14" xfId="0" applyFont="1" applyFill="1" applyBorder="1" applyAlignment="1">
      <alignment horizontal="left" vertical="top"/>
    </xf>
    <xf numFmtId="0" fontId="5" fillId="7" borderId="15" xfId="0" applyFont="1" applyFill="1" applyBorder="1" applyAlignment="1">
      <alignment horizontal="left" vertical="top" wrapText="1"/>
    </xf>
    <xf numFmtId="0" fontId="0" fillId="0" borderId="16" xfId="0" applyBorder="1" applyAlignment="1">
      <alignment horizontal="right" vertical="top"/>
    </xf>
    <xf numFmtId="0" fontId="0" fillId="0" borderId="17" xfId="0" applyBorder="1" applyAlignment="1">
      <alignment horizontal="right" wrapText="1"/>
    </xf>
    <xf numFmtId="9" fontId="4" fillId="2" borderId="17" xfId="0" applyNumberFormat="1" applyFont="1" applyFill="1" applyBorder="1" applyAlignment="1">
      <alignment horizontal="right" wrapText="1"/>
    </xf>
    <xf numFmtId="0" fontId="5" fillId="2" borderId="12" xfId="0" applyFont="1" applyFill="1" applyBorder="1" applyAlignment="1">
      <alignment horizontal="left" vertical="top" wrapText="1"/>
    </xf>
    <xf numFmtId="164" fontId="4" fillId="2" borderId="1" xfId="0" applyNumberFormat="1" applyFont="1" applyFill="1" applyBorder="1" applyAlignment="1">
      <alignment horizontal="right" vertical="top"/>
    </xf>
    <xf numFmtId="3" fontId="4" fillId="2" borderId="1" xfId="0" applyNumberFormat="1" applyFont="1" applyFill="1" applyBorder="1" applyAlignment="1">
      <alignment horizontal="right" vertical="top"/>
    </xf>
    <xf numFmtId="0" fontId="2" fillId="2" borderId="0" xfId="0" applyFont="1" applyFill="1" applyAlignment="1">
      <alignment horizontal="left" vertical="top"/>
    </xf>
    <xf numFmtId="0" fontId="2" fillId="2" borderId="0" xfId="0" applyFont="1" applyFill="1" applyAlignment="1">
      <alignment horizontal="right" vertical="top"/>
    </xf>
    <xf numFmtId="0" fontId="6" fillId="2" borderId="0" xfId="0" applyFont="1" applyFill="1" applyBorder="1" applyAlignment="1">
      <alignment horizontal="left" vertical="top"/>
    </xf>
    <xf numFmtId="3" fontId="2" fillId="2" borderId="1" xfId="0" applyNumberFormat="1" applyFont="1" applyFill="1" applyBorder="1" applyAlignment="1">
      <alignment horizontal="right" vertical="top"/>
    </xf>
    <xf numFmtId="0" fontId="2" fillId="3" borderId="2" xfId="0" applyFont="1" applyFill="1" applyBorder="1" applyAlignment="1">
      <alignment horizontal="left" vertical="top"/>
    </xf>
    <xf numFmtId="3" fontId="4" fillId="0" borderId="1" xfId="0" applyNumberFormat="1" applyFont="1" applyFill="1" applyBorder="1" applyAlignment="1">
      <alignment horizontal="right" vertical="top"/>
    </xf>
    <xf numFmtId="0" fontId="5" fillId="3" borderId="20" xfId="0" applyFont="1" applyFill="1" applyBorder="1" applyAlignment="1">
      <alignment horizontal="left" vertical="top"/>
    </xf>
    <xf numFmtId="1" fontId="2" fillId="2" borderId="1" xfId="0" applyNumberFormat="1" applyFont="1" applyFill="1" applyBorder="1" applyAlignment="1">
      <alignment horizontal="right" vertical="top"/>
    </xf>
    <xf numFmtId="0" fontId="4" fillId="2" borderId="18" xfId="0" applyFont="1" applyFill="1" applyBorder="1" applyAlignment="1">
      <alignment horizontal="right" vertical="top"/>
    </xf>
    <xf numFmtId="0" fontId="5" fillId="5" borderId="14" xfId="0" applyFont="1" applyFill="1" applyBorder="1" applyAlignment="1">
      <alignment horizontal="left" vertical="top"/>
    </xf>
    <xf numFmtId="0" fontId="5" fillId="3" borderId="22" xfId="0" applyFont="1" applyFill="1" applyBorder="1" applyAlignment="1">
      <alignment horizontal="left" vertical="top"/>
    </xf>
    <xf numFmtId="0" fontId="5" fillId="7" borderId="23" xfId="0" applyFont="1" applyFill="1" applyBorder="1" applyAlignment="1">
      <alignment horizontal="left" vertical="top"/>
    </xf>
    <xf numFmtId="0" fontId="4" fillId="3" borderId="24" xfId="0" applyFont="1" applyFill="1" applyBorder="1" applyAlignment="1">
      <alignment horizontal="left" vertical="top"/>
    </xf>
    <xf numFmtId="0" fontId="5" fillId="3" borderId="15" xfId="0" applyFont="1" applyFill="1" applyBorder="1" applyAlignment="1">
      <alignment horizontal="left" vertical="top"/>
    </xf>
    <xf numFmtId="0" fontId="5" fillId="3" borderId="4" xfId="0" applyFont="1" applyFill="1" applyBorder="1" applyAlignment="1">
      <alignment horizontal="left" vertical="top"/>
    </xf>
    <xf numFmtId="0" fontId="4" fillId="2" borderId="25" xfId="0" applyFont="1" applyFill="1" applyBorder="1" applyAlignment="1">
      <alignment horizontal="left" vertical="top"/>
    </xf>
    <xf numFmtId="0" fontId="5" fillId="5" borderId="26" xfId="0" applyFont="1" applyFill="1" applyBorder="1" applyAlignment="1">
      <alignment horizontal="left" vertical="top"/>
    </xf>
    <xf numFmtId="0" fontId="2" fillId="2" borderId="0" xfId="0" applyFont="1" applyFill="1" applyBorder="1" applyAlignment="1">
      <alignment horizontal="left" vertical="top"/>
    </xf>
    <xf numFmtId="0" fontId="5" fillId="7" borderId="27" xfId="0" applyFont="1" applyFill="1" applyBorder="1" applyAlignment="1">
      <alignment horizontal="left" vertical="top"/>
    </xf>
    <xf numFmtId="0" fontId="5" fillId="2" borderId="28" xfId="0" applyFont="1" applyFill="1" applyBorder="1" applyAlignment="1">
      <alignment horizontal="left" vertical="top"/>
    </xf>
    <xf numFmtId="0" fontId="0" fillId="0" borderId="29" xfId="0" applyBorder="1" applyAlignment="1">
      <alignment horizontal="right" vertical="top"/>
    </xf>
    <xf numFmtId="0" fontId="1" fillId="2" borderId="1" xfId="0" applyFont="1" applyFill="1" applyBorder="1" applyAlignment="1">
      <alignment horizontal="left" vertical="top"/>
    </xf>
    <xf numFmtId="0" fontId="5" fillId="0" borderId="17" xfId="0" applyFont="1" applyFill="1" applyBorder="1" applyAlignment="1">
      <alignment horizontal="left" vertical="top" wrapText="1"/>
    </xf>
    <xf numFmtId="0" fontId="5" fillId="4" borderId="32" xfId="0" applyFont="1" applyFill="1" applyBorder="1" applyAlignment="1">
      <alignment horizontal="right" vertical="top" wrapText="1"/>
    </xf>
    <xf numFmtId="0" fontId="5" fillId="6" borderId="11" xfId="0" applyFont="1" applyFill="1" applyBorder="1" applyAlignment="1">
      <alignment horizontal="left" vertical="top"/>
    </xf>
    <xf numFmtId="0" fontId="5" fillId="2" borderId="14" xfId="0" applyFont="1" applyFill="1" applyBorder="1" applyAlignment="1">
      <alignment horizontal="right" vertical="top"/>
    </xf>
    <xf numFmtId="165" fontId="4" fillId="2" borderId="1" xfId="0" applyNumberFormat="1" applyFont="1" applyFill="1" applyBorder="1" applyAlignment="1">
      <alignment horizontal="right" vertical="top"/>
    </xf>
    <xf numFmtId="0" fontId="4" fillId="2" borderId="0" xfId="0" applyFont="1" applyFill="1" applyBorder="1" applyAlignment="1">
      <alignment horizontal="left" vertical="top" wrapText="1"/>
    </xf>
    <xf numFmtId="0" fontId="5" fillId="3" borderId="33" xfId="0" applyFont="1" applyFill="1" applyBorder="1" applyAlignment="1">
      <alignment horizontal="left" vertical="top"/>
    </xf>
    <xf numFmtId="0" fontId="5" fillId="5" borderId="35" xfId="0" applyFont="1" applyFill="1" applyBorder="1" applyAlignment="1">
      <alignment horizontal="left" vertical="top"/>
    </xf>
    <xf numFmtId="0" fontId="5" fillId="7" borderId="15" xfId="0" applyFont="1" applyFill="1" applyBorder="1" applyAlignment="1">
      <alignment horizontal="left" vertical="top"/>
    </xf>
    <xf numFmtId="0" fontId="5" fillId="5" borderId="11" xfId="0" applyFont="1" applyFill="1" applyBorder="1" applyAlignment="1">
      <alignment horizontal="left" vertical="top"/>
    </xf>
    <xf numFmtId="1" fontId="4" fillId="9" borderId="1" xfId="0" applyNumberFormat="1" applyFont="1" applyFill="1" applyBorder="1" applyAlignment="1">
      <alignment horizontal="right" vertical="top"/>
    </xf>
    <xf numFmtId="0" fontId="5" fillId="9" borderId="19" xfId="0" applyFont="1" applyFill="1" applyBorder="1" applyAlignment="1">
      <alignment horizontal="right" vertical="top" wrapText="1"/>
    </xf>
    <xf numFmtId="0" fontId="4" fillId="9" borderId="1" xfId="0" applyFont="1" applyFill="1" applyBorder="1" applyAlignment="1">
      <alignment horizontal="left" vertical="top"/>
    </xf>
    <xf numFmtId="1" fontId="4" fillId="9" borderId="19" xfId="0" applyNumberFormat="1" applyFont="1" applyFill="1" applyBorder="1" applyAlignment="1">
      <alignment horizontal="right" vertical="top"/>
    </xf>
    <xf numFmtId="0" fontId="5" fillId="5" borderId="25" xfId="0" applyFont="1" applyFill="1" applyBorder="1" applyAlignment="1">
      <alignment horizontal="left" vertical="top"/>
    </xf>
    <xf numFmtId="3" fontId="2" fillId="0" borderId="36" xfId="0" applyNumberFormat="1" applyFont="1" applyFill="1" applyBorder="1" applyAlignment="1">
      <alignment horizontal="right" vertical="top"/>
    </xf>
    <xf numFmtId="0" fontId="5" fillId="3" borderId="3" xfId="0" applyFont="1" applyFill="1" applyBorder="1" applyAlignment="1">
      <alignment horizontal="left" vertical="top"/>
    </xf>
    <xf numFmtId="0" fontId="12" fillId="0" borderId="15" xfId="0" applyFont="1" applyBorder="1" applyAlignment="1">
      <alignment horizontal="center" vertical="top" wrapText="1"/>
    </xf>
    <xf numFmtId="0" fontId="5" fillId="3" borderId="17" xfId="0" applyFont="1" applyFill="1" applyBorder="1" applyAlignment="1">
      <alignment horizontal="left" vertical="top"/>
    </xf>
    <xf numFmtId="3" fontId="2" fillId="0" borderId="38" xfId="0" applyNumberFormat="1" applyFont="1" applyFill="1" applyBorder="1" applyAlignment="1">
      <alignment horizontal="right" vertical="top"/>
    </xf>
    <xf numFmtId="3" fontId="2" fillId="0" borderId="39" xfId="0" applyNumberFormat="1" applyFont="1" applyFill="1" applyBorder="1" applyAlignment="1">
      <alignment horizontal="right" vertical="top"/>
    </xf>
    <xf numFmtId="0" fontId="12" fillId="0" borderId="1" xfId="0" applyFont="1" applyBorder="1" applyAlignment="1">
      <alignment horizontal="center" vertical="top" wrapText="1"/>
    </xf>
    <xf numFmtId="3" fontId="1" fillId="2" borderId="1" xfId="0" applyNumberFormat="1" applyFont="1" applyFill="1" applyBorder="1" applyAlignment="1">
      <alignment horizontal="right" vertical="top" wrapText="1"/>
    </xf>
    <xf numFmtId="0" fontId="1" fillId="2" borderId="40" xfId="0" applyFont="1" applyFill="1" applyBorder="1" applyAlignment="1">
      <alignment horizontal="left" vertical="top" wrapText="1"/>
    </xf>
    <xf numFmtId="0" fontId="5" fillId="9" borderId="41" xfId="0" applyFont="1" applyFill="1" applyBorder="1" applyAlignment="1">
      <alignment horizontal="right" vertical="top" wrapText="1"/>
    </xf>
    <xf numFmtId="164" fontId="4" fillId="2" borderId="42" xfId="0" applyNumberFormat="1" applyFont="1" applyFill="1" applyBorder="1" applyAlignment="1">
      <alignment horizontal="right" vertical="top"/>
    </xf>
    <xf numFmtId="1" fontId="4" fillId="9" borderId="42" xfId="0" applyNumberFormat="1" applyFont="1" applyFill="1" applyBorder="1" applyAlignment="1">
      <alignment horizontal="right" vertical="top"/>
    </xf>
    <xf numFmtId="3" fontId="4" fillId="2" borderId="43" xfId="0" applyNumberFormat="1" applyFont="1" applyFill="1" applyBorder="1" applyAlignment="1">
      <alignment horizontal="right" vertical="top"/>
    </xf>
    <xf numFmtId="0" fontId="4" fillId="10" borderId="8" xfId="0" applyFont="1" applyFill="1" applyBorder="1" applyAlignment="1">
      <alignment horizontal="right" vertical="top"/>
    </xf>
    <xf numFmtId="0" fontId="4" fillId="10" borderId="44" xfId="0" applyFont="1" applyFill="1" applyBorder="1" applyAlignment="1">
      <alignment horizontal="right" vertical="top"/>
    </xf>
    <xf numFmtId="0" fontId="6" fillId="2" borderId="45" xfId="0" applyFont="1" applyFill="1" applyBorder="1" applyAlignment="1">
      <alignment horizontal="right" vertical="top"/>
    </xf>
    <xf numFmtId="0" fontId="5" fillId="9" borderId="46" xfId="0" applyFont="1" applyFill="1" applyBorder="1" applyAlignment="1">
      <alignment horizontal="right" vertical="top" wrapText="1"/>
    </xf>
    <xf numFmtId="164" fontId="4" fillId="2" borderId="43" xfId="0" applyNumberFormat="1" applyFont="1" applyFill="1" applyBorder="1" applyAlignment="1">
      <alignment horizontal="right" vertical="top"/>
    </xf>
    <xf numFmtId="1" fontId="4" fillId="9" borderId="43" xfId="0" applyNumberFormat="1" applyFont="1" applyFill="1" applyBorder="1" applyAlignment="1">
      <alignment horizontal="right" vertical="top"/>
    </xf>
    <xf numFmtId="3" fontId="2" fillId="8" borderId="1" xfId="0" applyNumberFormat="1" applyFont="1" applyFill="1" applyBorder="1" applyAlignment="1">
      <alignment horizontal="right" vertical="top"/>
    </xf>
    <xf numFmtId="3" fontId="4" fillId="8" borderId="1" xfId="0" applyNumberFormat="1" applyFont="1" applyFill="1" applyBorder="1" applyAlignment="1">
      <alignment horizontal="right" vertical="top"/>
    </xf>
    <xf numFmtId="0" fontId="9" fillId="4" borderId="7" xfId="0" applyFont="1" applyFill="1" applyBorder="1" applyAlignment="1">
      <alignment horizontal="right" vertical="top" wrapText="1"/>
    </xf>
    <xf numFmtId="2" fontId="1" fillId="8" borderId="6" xfId="0" applyNumberFormat="1" applyFont="1" applyFill="1" applyBorder="1" applyAlignment="1">
      <alignment horizontal="right" vertical="top" wrapText="1"/>
    </xf>
    <xf numFmtId="0" fontId="14" fillId="2" borderId="20" xfId="0" applyFont="1" applyFill="1" applyBorder="1" applyAlignment="1">
      <alignment horizontal="left" vertical="center"/>
    </xf>
    <xf numFmtId="165" fontId="4" fillId="8" borderId="1" xfId="0" applyNumberFormat="1" applyFont="1" applyFill="1" applyBorder="1" applyAlignment="1">
      <alignment horizontal="right" vertical="top"/>
    </xf>
    <xf numFmtId="165" fontId="4" fillId="8" borderId="43" xfId="0" applyNumberFormat="1" applyFont="1" applyFill="1" applyBorder="1" applyAlignment="1">
      <alignment horizontal="right" vertical="top"/>
    </xf>
    <xf numFmtId="165" fontId="4" fillId="8" borderId="42" xfId="0" applyNumberFormat="1" applyFont="1" applyFill="1" applyBorder="1" applyAlignment="1">
      <alignment horizontal="right" vertical="top"/>
    </xf>
    <xf numFmtId="0" fontId="4" fillId="3" borderId="26" xfId="0" applyFont="1" applyFill="1" applyBorder="1" applyAlignment="1">
      <alignment horizontal="left" vertical="top"/>
    </xf>
    <xf numFmtId="3" fontId="2" fillId="8" borderId="36" xfId="0" applyNumberFormat="1" applyFont="1" applyFill="1" applyBorder="1" applyAlignment="1">
      <alignment horizontal="right" vertical="top"/>
    </xf>
    <xf numFmtId="0" fontId="4" fillId="2" borderId="31" xfId="0" applyFont="1" applyFill="1" applyBorder="1" applyAlignment="1">
      <alignment horizontal="left" vertical="top" wrapText="1"/>
    </xf>
    <xf numFmtId="0" fontId="4" fillId="2" borderId="31" xfId="0" applyFont="1" applyFill="1" applyBorder="1" applyAlignment="1">
      <alignment horizontal="left" vertical="top" wrapText="1"/>
    </xf>
    <xf numFmtId="0" fontId="5" fillId="3" borderId="50" xfId="0" applyFont="1" applyFill="1" applyBorder="1" applyAlignment="1">
      <alignment horizontal="left" vertical="top"/>
    </xf>
    <xf numFmtId="3" fontId="2" fillId="8" borderId="39" xfId="0" applyNumberFormat="1" applyFont="1" applyFill="1" applyBorder="1" applyAlignment="1">
      <alignment horizontal="right" vertical="top"/>
    </xf>
    <xf numFmtId="0" fontId="4" fillId="2" borderId="31" xfId="0" applyFont="1" applyFill="1" applyBorder="1" applyAlignment="1">
      <alignment horizontal="left" vertical="top" wrapText="1"/>
    </xf>
    <xf numFmtId="3" fontId="2" fillId="8" borderId="48" xfId="0" applyNumberFormat="1" applyFont="1" applyFill="1" applyBorder="1" applyAlignment="1">
      <alignment horizontal="right" vertical="top"/>
    </xf>
    <xf numFmtId="3" fontId="2" fillId="8" borderId="27" xfId="0" applyNumberFormat="1" applyFont="1" applyFill="1" applyBorder="1" applyAlignment="1">
      <alignment horizontal="right" vertical="top"/>
    </xf>
    <xf numFmtId="3" fontId="2" fillId="8" borderId="34" xfId="0" applyNumberFormat="1" applyFont="1" applyFill="1" applyBorder="1" applyAlignment="1">
      <alignment horizontal="right" vertical="top"/>
    </xf>
    <xf numFmtId="3" fontId="1" fillId="8" borderId="1" xfId="0" applyNumberFormat="1" applyFont="1" applyFill="1" applyBorder="1" applyAlignment="1">
      <alignment horizontal="right" vertical="top" wrapText="1"/>
    </xf>
    <xf numFmtId="3" fontId="2" fillId="0" borderId="40" xfId="0" applyNumberFormat="1" applyFont="1" applyFill="1" applyBorder="1" applyAlignment="1">
      <alignment horizontal="right" vertical="top"/>
    </xf>
    <xf numFmtId="3" fontId="2" fillId="8" borderId="6" xfId="0" applyNumberFormat="1" applyFont="1" applyFill="1" applyBorder="1" applyAlignment="1">
      <alignment horizontal="right" vertical="top"/>
    </xf>
    <xf numFmtId="3" fontId="2" fillId="8" borderId="6" xfId="0" applyNumberFormat="1" applyFont="1" applyFill="1" applyBorder="1" applyAlignment="1">
      <alignment horizontal="right" vertical="top" wrapText="1"/>
    </xf>
    <xf numFmtId="3" fontId="2" fillId="8" borderId="7" xfId="0" applyNumberFormat="1" applyFont="1" applyFill="1" applyBorder="1" applyAlignment="1">
      <alignment horizontal="right" vertical="top" wrapText="1"/>
    </xf>
    <xf numFmtId="0" fontId="5" fillId="3" borderId="15" xfId="0" applyFont="1" applyFill="1" applyBorder="1" applyAlignment="1">
      <alignment horizontal="left" vertical="top"/>
    </xf>
    <xf numFmtId="0" fontId="5" fillId="3" borderId="12" xfId="0" applyFont="1" applyFill="1" applyBorder="1" applyAlignment="1">
      <alignment horizontal="left" vertical="top"/>
    </xf>
    <xf numFmtId="0" fontId="1" fillId="3" borderId="24" xfId="0" applyFont="1" applyFill="1" applyBorder="1" applyAlignment="1">
      <alignment horizontal="left" vertical="top"/>
    </xf>
    <xf numFmtId="0" fontId="1" fillId="2" borderId="0" xfId="0" applyFont="1" applyFill="1" applyAlignment="1">
      <alignment horizontal="right" vertical="top"/>
    </xf>
    <xf numFmtId="3" fontId="1" fillId="8" borderId="43" xfId="0" applyNumberFormat="1" applyFont="1" applyFill="1" applyBorder="1" applyAlignment="1">
      <alignment horizontal="right" vertical="top"/>
    </xf>
    <xf numFmtId="3" fontId="1" fillId="8" borderId="1" xfId="0" applyNumberFormat="1" applyFont="1" applyFill="1" applyBorder="1" applyAlignment="1">
      <alignment horizontal="right" vertical="top"/>
    </xf>
    <xf numFmtId="0" fontId="1" fillId="10" borderId="8" xfId="0" applyFont="1" applyFill="1" applyBorder="1" applyAlignment="1">
      <alignment horizontal="right" vertical="top"/>
    </xf>
    <xf numFmtId="0" fontId="1" fillId="2" borderId="0" xfId="0" applyFont="1" applyFill="1" applyBorder="1" applyAlignment="1">
      <alignment horizontal="right" vertical="top"/>
    </xf>
    <xf numFmtId="0" fontId="1" fillId="2" borderId="0" xfId="0" applyFont="1" applyFill="1" applyBorder="1" applyAlignment="1">
      <alignment horizontal="left" vertical="top"/>
    </xf>
    <xf numFmtId="0" fontId="1" fillId="2" borderId="0" xfId="0" applyFont="1" applyFill="1" applyAlignment="1">
      <alignment horizontal="left" vertical="top"/>
    </xf>
    <xf numFmtId="0" fontId="9" fillId="0" borderId="1" xfId="0" applyFont="1" applyBorder="1" applyAlignment="1">
      <alignment horizontal="center" vertical="top" wrapText="1"/>
    </xf>
    <xf numFmtId="0" fontId="16" fillId="0" borderId="16" xfId="0" applyFont="1" applyBorder="1" applyAlignment="1">
      <alignment horizontal="right" vertical="top"/>
    </xf>
    <xf numFmtId="0" fontId="9" fillId="0" borderId="27" xfId="0" applyFont="1" applyBorder="1" applyAlignment="1">
      <alignment horizontal="center" vertical="top" wrapText="1"/>
    </xf>
    <xf numFmtId="0" fontId="9" fillId="0" borderId="11" xfId="0" applyFont="1" applyBorder="1" applyAlignment="1">
      <alignment horizontal="center" vertical="top" wrapText="1"/>
    </xf>
    <xf numFmtId="0" fontId="9" fillId="8" borderId="11" xfId="0" applyFont="1" applyFill="1" applyBorder="1" applyAlignment="1">
      <alignment horizontal="center" vertical="top" wrapText="1"/>
    </xf>
    <xf numFmtId="0" fontId="9" fillId="8" borderId="27" xfId="0" applyFont="1" applyFill="1" applyBorder="1" applyAlignment="1">
      <alignment horizontal="center" vertical="top" wrapText="1"/>
    </xf>
    <xf numFmtId="0" fontId="9" fillId="0" borderId="9" xfId="0" applyFont="1" applyBorder="1" applyAlignment="1">
      <alignment horizontal="center" vertical="top" wrapText="1"/>
    </xf>
    <xf numFmtId="0" fontId="9" fillId="0" borderId="38" xfId="0" applyFont="1" applyBorder="1" applyAlignment="1">
      <alignment horizontal="center" vertical="top" wrapText="1"/>
    </xf>
    <xf numFmtId="3" fontId="1" fillId="8" borderId="39" xfId="0" applyNumberFormat="1" applyFont="1" applyFill="1" applyBorder="1" applyAlignment="1">
      <alignment horizontal="right" vertical="top"/>
    </xf>
    <xf numFmtId="3" fontId="1" fillId="8" borderId="8" xfId="0" applyNumberFormat="1" applyFont="1" applyFill="1" applyBorder="1" applyAlignment="1">
      <alignment horizontal="right" vertical="top"/>
    </xf>
    <xf numFmtId="3" fontId="1" fillId="2" borderId="53" xfId="0" applyNumberFormat="1" applyFont="1" applyFill="1" applyBorder="1" applyAlignment="1">
      <alignment horizontal="right" vertical="top"/>
    </xf>
    <xf numFmtId="3" fontId="1" fillId="2" borderId="21" xfId="0" applyNumberFormat="1" applyFont="1" applyFill="1" applyBorder="1" applyAlignment="1">
      <alignment horizontal="right" vertical="top"/>
    </xf>
    <xf numFmtId="3" fontId="1" fillId="2" borderId="52" xfId="0" applyNumberFormat="1" applyFont="1" applyFill="1" applyBorder="1" applyAlignment="1">
      <alignment horizontal="right" vertical="top"/>
    </xf>
    <xf numFmtId="0" fontId="9" fillId="0" borderId="37" xfId="0" applyFont="1" applyBorder="1" applyAlignment="1">
      <alignment horizontal="center" vertical="top" wrapText="1"/>
    </xf>
    <xf numFmtId="0" fontId="9" fillId="0" borderId="15" xfId="0" applyFont="1" applyBorder="1" applyAlignment="1">
      <alignment horizontal="center" vertical="top" wrapText="1"/>
    </xf>
    <xf numFmtId="0" fontId="1" fillId="3" borderId="2" xfId="0" applyFont="1" applyFill="1" applyBorder="1" applyAlignment="1">
      <alignment horizontal="left" vertical="top"/>
    </xf>
    <xf numFmtId="3" fontId="1" fillId="0" borderId="1" xfId="0" applyNumberFormat="1" applyFont="1" applyFill="1" applyBorder="1" applyAlignment="1">
      <alignment horizontal="right" vertical="top"/>
    </xf>
    <xf numFmtId="0" fontId="17" fillId="0" borderId="16" xfId="0" applyFont="1" applyBorder="1" applyAlignment="1">
      <alignment horizontal="right" vertical="top"/>
    </xf>
    <xf numFmtId="0" fontId="1" fillId="2" borderId="25" xfId="0" applyFont="1" applyFill="1" applyBorder="1" applyAlignment="1">
      <alignment horizontal="left" vertical="top"/>
    </xf>
    <xf numFmtId="0" fontId="1" fillId="2" borderId="30" xfId="0" applyFont="1" applyFill="1" applyBorder="1" applyAlignment="1">
      <alignment horizontal="right" vertical="top"/>
    </xf>
    <xf numFmtId="0" fontId="1" fillId="2" borderId="1" xfId="0" applyFont="1" applyFill="1" applyBorder="1" applyAlignment="1">
      <alignment horizontal="right" vertical="top"/>
    </xf>
    <xf numFmtId="3" fontId="4" fillId="8" borderId="62" xfId="0" applyNumberFormat="1" applyFont="1" applyFill="1" applyBorder="1" applyAlignment="1">
      <alignment horizontal="right" vertical="top"/>
    </xf>
    <xf numFmtId="0" fontId="12" fillId="0" borderId="37" xfId="0" applyFont="1" applyBorder="1" applyAlignment="1">
      <alignment horizontal="left" vertical="top"/>
    </xf>
    <xf numFmtId="0" fontId="12" fillId="0" borderId="37" xfId="0" applyFont="1" applyBorder="1" applyAlignment="1">
      <alignment horizontal="left" vertical="top" wrapText="1"/>
    </xf>
    <xf numFmtId="0" fontId="5" fillId="0" borderId="10" xfId="0" applyFont="1" applyFill="1" applyBorder="1" applyAlignment="1">
      <alignment horizontal="left" vertical="top" wrapText="1"/>
    </xf>
    <xf numFmtId="3" fontId="9" fillId="2" borderId="1" xfId="0" applyNumberFormat="1" applyFont="1" applyFill="1" applyBorder="1" applyAlignment="1">
      <alignment horizontal="right" vertical="top"/>
    </xf>
    <xf numFmtId="0" fontId="5" fillId="2" borderId="1" xfId="0" applyFont="1" applyFill="1" applyBorder="1" applyAlignment="1">
      <alignment horizontal="right" vertical="top"/>
    </xf>
    <xf numFmtId="3" fontId="5" fillId="8" borderId="1" xfId="0" applyNumberFormat="1" applyFont="1" applyFill="1" applyBorder="1" applyAlignment="1">
      <alignment horizontal="right" vertical="top"/>
    </xf>
    <xf numFmtId="9" fontId="4" fillId="2" borderId="1" xfId="0" applyNumberFormat="1" applyFont="1" applyFill="1" applyBorder="1" applyAlignment="1">
      <alignment horizontal="right" vertical="top"/>
    </xf>
    <xf numFmtId="9" fontId="5" fillId="2" borderId="18" xfId="0" applyNumberFormat="1" applyFont="1" applyFill="1" applyBorder="1" applyAlignment="1">
      <alignment horizontal="right" vertical="top"/>
    </xf>
    <xf numFmtId="0" fontId="5" fillId="2" borderId="18" xfId="0" applyFont="1" applyFill="1" applyBorder="1" applyAlignment="1">
      <alignment horizontal="right" vertical="top"/>
    </xf>
    <xf numFmtId="3" fontId="2" fillId="0" borderId="43" xfId="0" applyNumberFormat="1" applyFont="1" applyFill="1" applyBorder="1" applyAlignment="1">
      <alignment horizontal="right" vertical="top"/>
    </xf>
    <xf numFmtId="3" fontId="2" fillId="0" borderId="1" xfId="0" applyNumberFormat="1" applyFont="1" applyFill="1" applyBorder="1" applyAlignment="1">
      <alignment horizontal="right" vertical="top"/>
    </xf>
    <xf numFmtId="14" fontId="7" fillId="2" borderId="5" xfId="0" applyNumberFormat="1" applyFont="1" applyFill="1" applyBorder="1" applyAlignment="1">
      <alignment horizontal="right" vertical="top"/>
    </xf>
    <xf numFmtId="0" fontId="15" fillId="3" borderId="2" xfId="0" applyFont="1" applyFill="1" applyBorder="1" applyAlignment="1">
      <alignment horizontal="left" vertical="top"/>
    </xf>
    <xf numFmtId="3" fontId="15" fillId="2" borderId="1" xfId="0" applyNumberFormat="1" applyFont="1" applyFill="1" applyBorder="1" applyAlignment="1">
      <alignment horizontal="right" vertical="top"/>
    </xf>
    <xf numFmtId="3" fontId="16" fillId="2" borderId="1" xfId="0" applyNumberFormat="1" applyFont="1" applyFill="1" applyBorder="1" applyAlignment="1">
      <alignment horizontal="right" vertical="top"/>
    </xf>
    <xf numFmtId="3" fontId="16" fillId="8" borderId="1" xfId="0" applyNumberFormat="1" applyFont="1" applyFill="1" applyBorder="1" applyAlignment="1">
      <alignment horizontal="right" vertical="top"/>
    </xf>
    <xf numFmtId="0" fontId="26" fillId="4" borderId="6" xfId="0" applyFont="1" applyFill="1" applyBorder="1" applyAlignment="1">
      <alignment horizontal="right" vertical="top" wrapText="1"/>
    </xf>
    <xf numFmtId="0" fontId="26" fillId="4" borderId="32" xfId="0" applyFont="1" applyFill="1" applyBorder="1" applyAlignment="1">
      <alignment horizontal="right" vertical="top" wrapText="1"/>
    </xf>
    <xf numFmtId="0" fontId="1" fillId="2" borderId="25" xfId="0" applyFont="1" applyFill="1" applyBorder="1" applyAlignment="1">
      <alignment horizontal="left" vertical="top" wrapText="1"/>
    </xf>
    <xf numFmtId="0" fontId="4" fillId="2" borderId="31" xfId="0" applyFont="1" applyFill="1" applyBorder="1" applyAlignment="1">
      <alignment horizontal="left" vertical="top" wrapText="1"/>
    </xf>
    <xf numFmtId="0" fontId="1" fillId="0" borderId="11" xfId="0" applyFont="1" applyFill="1" applyBorder="1" applyAlignment="1">
      <alignment horizontal="right" vertical="top" wrapText="1"/>
    </xf>
    <xf numFmtId="3" fontId="1" fillId="0" borderId="11" xfId="0" applyNumberFormat="1" applyFont="1" applyFill="1" applyBorder="1" applyAlignment="1">
      <alignment horizontal="right" vertical="top"/>
    </xf>
    <xf numFmtId="3" fontId="1" fillId="8" borderId="11" xfId="0" applyNumberFormat="1" applyFont="1" applyFill="1" applyBorder="1" applyAlignment="1">
      <alignment horizontal="right" vertical="top"/>
    </xf>
    <xf numFmtId="0" fontId="28" fillId="0" borderId="11" xfId="0" applyFont="1" applyBorder="1" applyAlignment="1">
      <alignment horizontal="center" vertical="top" wrapText="1"/>
    </xf>
    <xf numFmtId="3" fontId="2" fillId="8" borderId="18" xfId="0" applyNumberFormat="1" applyFont="1" applyFill="1" applyBorder="1" applyAlignment="1">
      <alignment horizontal="right" vertical="top"/>
    </xf>
    <xf numFmtId="3" fontId="1" fillId="2" borderId="1" xfId="0" applyNumberFormat="1" applyFont="1" applyFill="1" applyBorder="1" applyAlignment="1">
      <alignment horizontal="right" vertical="top"/>
    </xf>
    <xf numFmtId="0" fontId="9" fillId="0" borderId="71" xfId="0" applyFont="1" applyBorder="1" applyAlignment="1">
      <alignment horizontal="center" vertical="top" wrapText="1"/>
    </xf>
    <xf numFmtId="3" fontId="1" fillId="8" borderId="4" xfId="0" applyNumberFormat="1" applyFont="1" applyFill="1" applyBorder="1" applyAlignment="1">
      <alignment horizontal="right" vertical="top"/>
    </xf>
    <xf numFmtId="0" fontId="1" fillId="8" borderId="36" xfId="0" applyFont="1" applyFill="1" applyBorder="1" applyAlignment="1">
      <alignment horizontal="right" vertical="top" wrapText="1"/>
    </xf>
    <xf numFmtId="3" fontId="29" fillId="0" borderId="0" xfId="0" applyNumberFormat="1" applyFont="1"/>
    <xf numFmtId="49" fontId="2" fillId="0" borderId="36" xfId="0" applyNumberFormat="1" applyFont="1" applyFill="1" applyBorder="1" applyAlignment="1">
      <alignment horizontal="right" vertical="top"/>
    </xf>
    <xf numFmtId="49" fontId="2" fillId="0" borderId="39" xfId="0" applyNumberFormat="1" applyFont="1" applyFill="1" applyBorder="1" applyAlignment="1">
      <alignment horizontal="right" vertical="top"/>
    </xf>
    <xf numFmtId="3" fontId="2" fillId="8" borderId="29" xfId="0" applyNumberFormat="1" applyFont="1" applyFill="1" applyBorder="1" applyAlignment="1">
      <alignment horizontal="right" vertical="top"/>
    </xf>
    <xf numFmtId="3" fontId="4" fillId="2" borderId="37" xfId="0" applyNumberFormat="1" applyFont="1" applyFill="1" applyBorder="1" applyAlignment="1">
      <alignment horizontal="right" vertical="top"/>
    </xf>
    <xf numFmtId="3" fontId="4" fillId="8" borderId="48" xfId="0" applyNumberFormat="1" applyFont="1" applyFill="1" applyBorder="1" applyAlignment="1">
      <alignment horizontal="right" vertical="top"/>
    </xf>
    <xf numFmtId="0" fontId="5" fillId="4" borderId="15" xfId="0" applyFont="1" applyFill="1" applyBorder="1" applyAlignment="1">
      <alignment horizontal="right" vertical="top" wrapText="1"/>
    </xf>
    <xf numFmtId="0" fontId="5" fillId="4" borderId="21" xfId="0" applyFont="1" applyFill="1" applyBorder="1" applyAlignment="1">
      <alignment horizontal="right" vertical="top" wrapText="1"/>
    </xf>
    <xf numFmtId="0" fontId="5" fillId="4" borderId="53" xfId="0" applyFont="1" applyFill="1" applyBorder="1" applyAlignment="1">
      <alignment horizontal="right" vertical="top" wrapText="1"/>
    </xf>
    <xf numFmtId="0" fontId="5" fillId="4" borderId="72" xfId="0" applyFont="1" applyFill="1" applyBorder="1" applyAlignment="1">
      <alignment horizontal="right" vertical="top" wrapText="1"/>
    </xf>
    <xf numFmtId="3" fontId="29" fillId="0" borderId="0" xfId="0" applyNumberFormat="1" applyFont="1" applyAlignment="1">
      <alignment vertical="top"/>
    </xf>
    <xf numFmtId="0" fontId="30" fillId="2" borderId="0" xfId="0" applyFont="1" applyFill="1" applyAlignment="1">
      <alignment horizontal="left" vertical="top"/>
    </xf>
    <xf numFmtId="4" fontId="2" fillId="0" borderId="39" xfId="0" applyNumberFormat="1" applyFont="1" applyFill="1" applyBorder="1" applyAlignment="1">
      <alignment horizontal="right" vertical="top"/>
    </xf>
    <xf numFmtId="3" fontId="31" fillId="0" borderId="0" xfId="0" applyNumberFormat="1" applyFont="1"/>
    <xf numFmtId="0" fontId="31" fillId="0" borderId="0" xfId="0" applyFont="1"/>
    <xf numFmtId="3" fontId="29" fillId="0" borderId="1" xfId="0" applyNumberFormat="1" applyFont="1" applyBorder="1"/>
    <xf numFmtId="3" fontId="29" fillId="0" borderId="37" xfId="0" applyNumberFormat="1" applyFont="1" applyBorder="1"/>
    <xf numFmtId="3" fontId="2" fillId="8" borderId="9" xfId="0" applyNumberFormat="1" applyFont="1" applyFill="1" applyBorder="1" applyAlignment="1">
      <alignment horizontal="right" vertical="top"/>
    </xf>
    <xf numFmtId="3" fontId="4" fillId="8" borderId="24" xfId="0" applyNumberFormat="1" applyFont="1" applyFill="1" applyBorder="1" applyAlignment="1">
      <alignment horizontal="right" vertical="top"/>
    </xf>
    <xf numFmtId="3" fontId="4" fillId="8" borderId="21" xfId="0" applyNumberFormat="1" applyFont="1" applyFill="1" applyBorder="1" applyAlignment="1">
      <alignment horizontal="right" vertical="top"/>
    </xf>
    <xf numFmtId="3" fontId="4" fillId="8" borderId="52" xfId="0" applyNumberFormat="1" applyFont="1" applyFill="1" applyBorder="1" applyAlignment="1">
      <alignment horizontal="right" vertical="top"/>
    </xf>
    <xf numFmtId="3" fontId="2" fillId="8" borderId="60" xfId="0" applyNumberFormat="1" applyFont="1" applyFill="1" applyBorder="1" applyAlignment="1">
      <alignment horizontal="right" vertical="top"/>
    </xf>
    <xf numFmtId="3" fontId="31" fillId="0" borderId="39" xfId="0" applyNumberFormat="1" applyFont="1" applyBorder="1" applyAlignment="1">
      <alignment horizontal="right" vertical="top" wrapText="1" indent="1"/>
    </xf>
    <xf numFmtId="3" fontId="4" fillId="2" borderId="0" xfId="0" applyNumberFormat="1" applyFont="1" applyFill="1" applyBorder="1" applyAlignment="1">
      <alignment horizontal="left" vertical="top"/>
    </xf>
    <xf numFmtId="0" fontId="31" fillId="0" borderId="0" xfId="0" applyFont="1" applyAlignment="1">
      <alignment vertical="center"/>
    </xf>
    <xf numFmtId="0" fontId="29" fillId="0" borderId="0" xfId="0" applyFont="1"/>
    <xf numFmtId="0" fontId="29" fillId="0" borderId="0" xfId="0" applyFont="1" applyAlignment="1">
      <alignment horizontal="center" vertical="center" wrapText="1"/>
    </xf>
    <xf numFmtId="1" fontId="4" fillId="2" borderId="0" xfId="0" applyNumberFormat="1" applyFont="1" applyFill="1" applyBorder="1" applyAlignment="1">
      <alignment horizontal="left" vertical="top"/>
    </xf>
    <xf numFmtId="10" fontId="4" fillId="2" borderId="1" xfId="0" applyNumberFormat="1" applyFont="1" applyFill="1" applyBorder="1" applyAlignment="1">
      <alignment horizontal="right" vertical="top"/>
    </xf>
    <xf numFmtId="3" fontId="1" fillId="8" borderId="21" xfId="0" applyNumberFormat="1" applyFont="1" applyFill="1" applyBorder="1" applyAlignment="1">
      <alignment horizontal="right" vertical="top"/>
    </xf>
    <xf numFmtId="0" fontId="34" fillId="2" borderId="0" xfId="0" applyFont="1" applyFill="1" applyAlignment="1">
      <alignment vertical="center"/>
    </xf>
    <xf numFmtId="3" fontId="4" fillId="2" borderId="72" xfId="0" applyNumberFormat="1" applyFont="1" applyFill="1" applyBorder="1" applyAlignment="1">
      <alignment horizontal="right" vertical="top"/>
    </xf>
    <xf numFmtId="3" fontId="4" fillId="2" borderId="12" xfId="0" applyNumberFormat="1" applyFont="1" applyFill="1" applyBorder="1" applyAlignment="1">
      <alignment horizontal="right" vertical="top"/>
    </xf>
    <xf numFmtId="3" fontId="4" fillId="2" borderId="53" xfId="0" applyNumberFormat="1" applyFont="1" applyFill="1" applyBorder="1" applyAlignment="1">
      <alignment horizontal="right" vertical="top"/>
    </xf>
    <xf numFmtId="3" fontId="4" fillId="10" borderId="15" xfId="0" applyNumberFormat="1" applyFont="1" applyFill="1" applyBorder="1" applyAlignment="1">
      <alignment horizontal="right" vertical="top"/>
    </xf>
    <xf numFmtId="3" fontId="4" fillId="10" borderId="53" xfId="0" applyNumberFormat="1" applyFont="1" applyFill="1" applyBorder="1" applyAlignment="1">
      <alignment horizontal="right" vertical="top"/>
    </xf>
    <xf numFmtId="0" fontId="5" fillId="7" borderId="3" xfId="0" applyFont="1" applyFill="1" applyBorder="1" applyAlignment="1">
      <alignment horizontal="left" vertical="top"/>
    </xf>
    <xf numFmtId="0" fontId="5" fillId="7" borderId="27" xfId="0" applyFont="1" applyFill="1" applyBorder="1" applyAlignment="1">
      <alignment horizontal="left" vertical="top"/>
    </xf>
    <xf numFmtId="0" fontId="1" fillId="2" borderId="5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27" xfId="0" applyFont="1" applyFill="1" applyBorder="1" applyAlignment="1">
      <alignment horizontal="left" vertical="top" wrapText="1"/>
    </xf>
    <xf numFmtId="0" fontId="1" fillId="8" borderId="3" xfId="0" applyFont="1" applyFill="1" applyBorder="1" applyAlignment="1">
      <alignment horizontal="left" vertical="top" wrapText="1"/>
    </xf>
    <xf numFmtId="0" fontId="1" fillId="8" borderId="31" xfId="0" applyFont="1" applyFill="1" applyBorder="1" applyAlignment="1">
      <alignment horizontal="left" vertical="top" wrapText="1"/>
    </xf>
    <xf numFmtId="0" fontId="5" fillId="3" borderId="60" xfId="0" applyFont="1" applyFill="1" applyBorder="1" applyAlignment="1">
      <alignment horizontal="left" vertical="top"/>
    </xf>
    <xf numFmtId="0" fontId="5" fillId="3" borderId="70" xfId="0" applyFont="1" applyFill="1" applyBorder="1" applyAlignment="1">
      <alignment horizontal="left" vertical="top"/>
    </xf>
    <xf numFmtId="0" fontId="5" fillId="3" borderId="66" xfId="0" applyFont="1" applyFill="1" applyBorder="1" applyAlignment="1">
      <alignment horizontal="left" vertical="top"/>
    </xf>
    <xf numFmtId="0" fontId="2" fillId="2" borderId="55" xfId="0" applyFont="1" applyFill="1" applyBorder="1" applyAlignment="1">
      <alignment horizontal="left" vertical="top" wrapText="1"/>
    </xf>
    <xf numFmtId="0" fontId="2" fillId="0" borderId="38" xfId="0" applyFont="1" applyBorder="1" applyAlignment="1">
      <alignment horizontal="left" vertical="top" wrapText="1"/>
    </xf>
    <xf numFmtId="0" fontId="1" fillId="2" borderId="66"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4" borderId="39" xfId="0" applyFont="1" applyFill="1" applyBorder="1" applyAlignment="1">
      <alignment horizontal="left" vertical="top" wrapText="1"/>
    </xf>
    <xf numFmtId="0" fontId="16" fillId="4" borderId="39" xfId="0" applyFont="1" applyFill="1" applyBorder="1" applyAlignment="1">
      <alignment vertical="top" wrapText="1"/>
    </xf>
    <xf numFmtId="0" fontId="16" fillId="4" borderId="8" xfId="0" applyFont="1" applyFill="1" applyBorder="1" applyAlignment="1">
      <alignment vertical="top" wrapText="1"/>
    </xf>
    <xf numFmtId="0" fontId="1" fillId="8" borderId="55" xfId="0" applyFont="1" applyFill="1" applyBorder="1" applyAlignment="1">
      <alignment horizontal="left" vertical="top" wrapText="1"/>
    </xf>
    <xf numFmtId="0" fontId="0" fillId="0" borderId="55" xfId="0" applyBorder="1" applyAlignment="1">
      <alignment horizontal="left" vertical="top" wrapText="1"/>
    </xf>
    <xf numFmtId="0" fontId="0" fillId="0" borderId="38" xfId="0" applyBorder="1" applyAlignment="1">
      <alignment horizontal="left" vertical="top" wrapText="1"/>
    </xf>
    <xf numFmtId="0" fontId="1" fillId="8" borderId="27" xfId="0" applyFont="1" applyFill="1" applyBorder="1" applyAlignment="1">
      <alignment horizontal="left" vertical="top" wrapText="1"/>
    </xf>
    <xf numFmtId="0" fontId="0" fillId="4" borderId="39" xfId="0" applyFill="1" applyBorder="1" applyAlignment="1">
      <alignment vertical="top" wrapText="1"/>
    </xf>
    <xf numFmtId="0" fontId="0" fillId="4" borderId="47" xfId="0" applyFill="1" applyBorder="1" applyAlignment="1">
      <alignment vertical="top" wrapText="1"/>
    </xf>
    <xf numFmtId="0" fontId="1" fillId="2" borderId="10" xfId="0" applyFont="1" applyFill="1" applyBorder="1" applyAlignment="1">
      <alignment horizontal="left" vertical="top" wrapText="1"/>
    </xf>
    <xf numFmtId="0" fontId="1" fillId="2" borderId="61" xfId="0" applyFont="1" applyFill="1" applyBorder="1" applyAlignment="1">
      <alignment horizontal="left" vertical="top" wrapText="1"/>
    </xf>
    <xf numFmtId="0" fontId="1" fillId="2" borderId="62" xfId="0" applyFont="1" applyFill="1" applyBorder="1" applyAlignment="1">
      <alignment horizontal="left" vertical="top" wrapText="1"/>
    </xf>
    <xf numFmtId="0" fontId="2" fillId="8" borderId="55" xfId="0" applyFont="1" applyFill="1" applyBorder="1" applyAlignment="1">
      <alignment horizontal="left" vertical="top" wrapText="1"/>
    </xf>
    <xf numFmtId="0" fontId="23" fillId="0" borderId="55" xfId="0" applyFont="1" applyBorder="1" applyAlignment="1">
      <alignment horizontal="left" vertical="top" wrapText="1"/>
    </xf>
    <xf numFmtId="0" fontId="23" fillId="0" borderId="56" xfId="0" applyFont="1" applyBorder="1" applyAlignment="1">
      <alignment horizontal="left" vertical="top" wrapText="1"/>
    </xf>
    <xf numFmtId="0" fontId="23" fillId="0" borderId="38" xfId="0" applyFont="1" applyBorder="1" applyAlignment="1">
      <alignment horizontal="left" vertical="top" wrapText="1"/>
    </xf>
    <xf numFmtId="0" fontId="1" fillId="2" borderId="65" xfId="0" applyFont="1" applyFill="1" applyBorder="1" applyAlignment="1">
      <alignment horizontal="left" vertical="top" wrapText="1"/>
    </xf>
    <xf numFmtId="0" fontId="1" fillId="2" borderId="56" xfId="0" applyFont="1" applyFill="1" applyBorder="1" applyAlignment="1">
      <alignment horizontal="left" vertical="top" wrapText="1"/>
    </xf>
    <xf numFmtId="0" fontId="1" fillId="2" borderId="51" xfId="0" applyFont="1" applyFill="1" applyBorder="1" applyAlignment="1">
      <alignment horizontal="left" vertical="top" wrapText="1"/>
    </xf>
    <xf numFmtId="0" fontId="1" fillId="2" borderId="67" xfId="0" applyFont="1" applyFill="1" applyBorder="1" applyAlignment="1">
      <alignment horizontal="left" vertical="top" wrapText="1"/>
    </xf>
    <xf numFmtId="0" fontId="1" fillId="4" borderId="48" xfId="0" applyFont="1" applyFill="1" applyBorder="1" applyAlignment="1">
      <alignment horizontal="left" vertical="top" wrapText="1"/>
    </xf>
    <xf numFmtId="0" fontId="17" fillId="4" borderId="36" xfId="0" applyFont="1" applyFill="1" applyBorder="1" applyAlignment="1">
      <alignment vertical="top" wrapText="1"/>
    </xf>
    <xf numFmtId="0" fontId="17" fillId="4" borderId="62" xfId="0" applyFont="1" applyFill="1" applyBorder="1" applyAlignment="1">
      <alignment vertical="top" wrapText="1"/>
    </xf>
    <xf numFmtId="0" fontId="2" fillId="13" borderId="34" xfId="0" applyFont="1" applyFill="1" applyBorder="1" applyAlignment="1">
      <alignment horizontal="left" vertical="top" wrapText="1"/>
    </xf>
    <xf numFmtId="0" fontId="2" fillId="13" borderId="49" xfId="0" applyFont="1" applyFill="1" applyBorder="1" applyAlignment="1">
      <alignment horizontal="left" vertical="top" wrapText="1"/>
    </xf>
    <xf numFmtId="0" fontId="16" fillId="7" borderId="27" xfId="0" applyFont="1" applyFill="1" applyBorder="1" applyAlignment="1">
      <alignment horizontal="left" vertical="top"/>
    </xf>
    <xf numFmtId="0" fontId="1" fillId="13" borderId="3" xfId="0" applyFont="1" applyFill="1" applyBorder="1" applyAlignment="1">
      <alignment horizontal="left" vertical="top" wrapText="1"/>
    </xf>
    <xf numFmtId="0" fontId="1" fillId="13" borderId="31" xfId="0" applyFont="1" applyFill="1" applyBorder="1" applyAlignment="1">
      <alignment horizontal="left" vertical="top" wrapText="1"/>
    </xf>
    <xf numFmtId="0" fontId="1" fillId="13" borderId="27" xfId="0" applyFont="1" applyFill="1" applyBorder="1" applyAlignment="1">
      <alignment horizontal="left" vertical="top" wrapText="1"/>
    </xf>
    <xf numFmtId="0" fontId="1" fillId="8" borderId="30" xfId="0" applyFont="1" applyFill="1" applyBorder="1" applyAlignment="1">
      <alignment horizontal="left" vertical="top" wrapText="1"/>
    </xf>
    <xf numFmtId="0" fontId="1" fillId="8" borderId="37" xfId="0" applyFont="1" applyFill="1" applyBorder="1" applyAlignment="1">
      <alignment horizontal="left" vertical="top" wrapText="1"/>
    </xf>
    <xf numFmtId="0" fontId="5" fillId="2" borderId="25" xfId="0" applyFont="1" applyFill="1" applyBorder="1" applyAlignment="1">
      <alignment horizontal="left" vertical="top" wrapText="1"/>
    </xf>
    <xf numFmtId="0" fontId="1" fillId="2" borderId="35" xfId="0" applyFont="1" applyFill="1" applyBorder="1" applyAlignment="1">
      <alignment horizontal="left" vertical="top" wrapText="1"/>
    </xf>
    <xf numFmtId="0" fontId="1" fillId="4" borderId="37" xfId="0" applyFont="1" applyFill="1" applyBorder="1" applyAlignment="1">
      <alignment horizontal="left" vertical="top" wrapText="1"/>
    </xf>
    <xf numFmtId="0" fontId="1" fillId="4" borderId="28" xfId="0" applyFont="1" applyFill="1" applyBorder="1" applyAlignment="1">
      <alignment horizontal="left" vertical="top" wrapText="1"/>
    </xf>
    <xf numFmtId="0" fontId="1" fillId="8" borderId="25" xfId="0" applyFont="1" applyFill="1" applyBorder="1" applyAlignment="1">
      <alignment horizontal="left" vertical="top" wrapText="1"/>
    </xf>
    <xf numFmtId="0" fontId="1" fillId="8" borderId="29" xfId="0" applyFont="1" applyFill="1" applyBorder="1" applyAlignment="1">
      <alignment horizontal="left" vertical="top" wrapText="1"/>
    </xf>
    <xf numFmtId="0" fontId="1" fillId="2" borderId="26" xfId="0" applyFont="1" applyFill="1" applyBorder="1" applyAlignment="1">
      <alignment horizontal="left" vertical="top" wrapText="1"/>
    </xf>
    <xf numFmtId="0" fontId="2" fillId="8" borderId="31" xfId="0" applyFont="1" applyFill="1" applyBorder="1" applyAlignment="1">
      <alignment horizontal="left" vertical="top" wrapText="1"/>
    </xf>
    <xf numFmtId="0" fontId="2" fillId="8" borderId="27"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8" borderId="25"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2" xfId="0" applyFont="1" applyFill="1" applyBorder="1" applyAlignment="1">
      <alignment horizontal="left" vertical="top" wrapText="1"/>
    </xf>
    <xf numFmtId="0" fontId="16" fillId="0" borderId="71" xfId="0" applyFont="1" applyBorder="1" applyAlignment="1">
      <alignment horizontal="left" vertical="top" wrapText="1"/>
    </xf>
    <xf numFmtId="0" fontId="16" fillId="0" borderId="31" xfId="0" applyFont="1" applyBorder="1" applyAlignment="1">
      <alignment horizontal="left" vertical="top" wrapText="1"/>
    </xf>
    <xf numFmtId="0" fontId="1" fillId="4" borderId="59" xfId="0" applyFont="1" applyFill="1" applyBorder="1" applyAlignment="1">
      <alignment horizontal="left" vertical="top" wrapText="1"/>
    </xf>
    <xf numFmtId="0" fontId="1" fillId="4" borderId="57" xfId="0" applyFont="1" applyFill="1" applyBorder="1" applyAlignment="1">
      <alignment horizontal="left" vertical="top" wrapText="1"/>
    </xf>
    <xf numFmtId="0" fontId="1" fillId="11" borderId="37" xfId="0" applyFont="1" applyFill="1" applyBorder="1" applyAlignment="1">
      <alignment horizontal="left" vertical="top" wrapText="1"/>
    </xf>
    <xf numFmtId="0" fontId="1" fillId="11" borderId="28" xfId="0" applyFont="1" applyFill="1" applyBorder="1" applyAlignment="1">
      <alignment horizontal="left" vertical="top" wrapText="1"/>
    </xf>
    <xf numFmtId="0" fontId="1" fillId="11" borderId="29" xfId="0" applyFont="1" applyFill="1" applyBorder="1" applyAlignment="1">
      <alignment horizontal="left" vertical="top" wrapText="1"/>
    </xf>
    <xf numFmtId="0" fontId="2" fillId="8" borderId="3" xfId="0" applyFont="1" applyFill="1" applyBorder="1" applyAlignment="1">
      <alignment horizontal="left" vertical="top" wrapText="1"/>
    </xf>
    <xf numFmtId="0" fontId="1" fillId="8" borderId="26"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27" xfId="0" applyFont="1" applyFill="1" applyBorder="1" applyAlignment="1">
      <alignment horizontal="left" vertical="top" wrapText="1"/>
    </xf>
    <xf numFmtId="0" fontId="5" fillId="2" borderId="19" xfId="0" applyFont="1" applyFill="1" applyBorder="1" applyAlignment="1">
      <alignment horizontal="right" vertical="top"/>
    </xf>
    <xf numFmtId="0" fontId="8" fillId="0" borderId="19" xfId="0" applyFont="1" applyBorder="1" applyAlignment="1">
      <alignment horizontal="right" vertical="top"/>
    </xf>
    <xf numFmtId="3" fontId="4" fillId="10" borderId="49" xfId="0" applyNumberFormat="1" applyFont="1" applyFill="1" applyBorder="1" applyAlignment="1">
      <alignment horizontal="right" vertical="top"/>
    </xf>
    <xf numFmtId="3" fontId="0" fillId="10" borderId="39" xfId="0" applyNumberFormat="1" applyFill="1" applyBorder="1" applyAlignment="1">
      <alignment horizontal="right" vertical="top"/>
    </xf>
    <xf numFmtId="3" fontId="4" fillId="2" borderId="39" xfId="0" applyNumberFormat="1" applyFont="1" applyFill="1" applyBorder="1" applyAlignment="1">
      <alignment horizontal="right" vertical="top"/>
    </xf>
    <xf numFmtId="3" fontId="0" fillId="0" borderId="39" xfId="0" applyNumberFormat="1" applyBorder="1" applyAlignment="1">
      <alignment horizontal="right" vertical="top"/>
    </xf>
    <xf numFmtId="9" fontId="1" fillId="2" borderId="15" xfId="0" applyNumberFormat="1" applyFont="1" applyFill="1" applyBorder="1" applyAlignment="1">
      <alignment horizontal="right" wrapText="1"/>
    </xf>
    <xf numFmtId="0" fontId="16" fillId="0" borderId="16" xfId="0" applyFont="1" applyBorder="1" applyAlignment="1">
      <alignment horizontal="right" wrapText="1"/>
    </xf>
    <xf numFmtId="0" fontId="2" fillId="2" borderId="0" xfId="0" applyFont="1" applyFill="1" applyAlignment="1">
      <alignment horizontal="left" vertical="top" wrapText="1"/>
    </xf>
    <xf numFmtId="0" fontId="5" fillId="2" borderId="2" xfId="0" applyFont="1" applyFill="1" applyBorder="1" applyAlignment="1">
      <alignment horizontal="right" vertical="top"/>
    </xf>
    <xf numFmtId="0" fontId="5" fillId="0" borderId="6" xfId="0" applyFont="1" applyBorder="1" applyAlignment="1">
      <alignment horizontal="right" vertical="top"/>
    </xf>
    <xf numFmtId="0" fontId="5" fillId="2" borderId="6" xfId="0" applyFont="1" applyFill="1" applyBorder="1" applyAlignment="1">
      <alignment horizontal="right" vertical="top"/>
    </xf>
    <xf numFmtId="3" fontId="1" fillId="10" borderId="49" xfId="0" applyNumberFormat="1" applyFont="1" applyFill="1" applyBorder="1" applyAlignment="1">
      <alignment horizontal="right" vertical="top"/>
    </xf>
    <xf numFmtId="3" fontId="16" fillId="10" borderId="39" xfId="0" applyNumberFormat="1" applyFont="1" applyFill="1" applyBorder="1" applyAlignment="1">
      <alignment horizontal="right" vertical="top"/>
    </xf>
    <xf numFmtId="3" fontId="1" fillId="2" borderId="39" xfId="0" applyNumberFormat="1" applyFont="1" applyFill="1" applyBorder="1" applyAlignment="1">
      <alignment horizontal="right" vertical="top"/>
    </xf>
    <xf numFmtId="3" fontId="16" fillId="0" borderId="39" xfId="0" applyNumberFormat="1" applyFont="1" applyBorder="1" applyAlignment="1">
      <alignment horizontal="right" vertical="top"/>
    </xf>
    <xf numFmtId="0" fontId="1" fillId="13" borderId="55" xfId="0" applyFont="1" applyFill="1" applyBorder="1" applyAlignment="1">
      <alignment horizontal="left" vertical="top" wrapText="1"/>
    </xf>
    <xf numFmtId="0" fontId="16" fillId="13" borderId="55" xfId="0" applyFont="1" applyFill="1" applyBorder="1" applyAlignment="1">
      <alignment horizontal="left" vertical="top" wrapText="1"/>
    </xf>
    <xf numFmtId="0" fontId="16" fillId="13" borderId="38" xfId="0" applyFont="1" applyFill="1" applyBorder="1" applyAlignment="1">
      <alignment horizontal="left" vertical="top" wrapText="1"/>
    </xf>
    <xf numFmtId="0" fontId="16" fillId="4" borderId="47" xfId="0" applyFont="1" applyFill="1" applyBorder="1" applyAlignment="1">
      <alignment vertical="top" wrapText="1"/>
    </xf>
    <xf numFmtId="9" fontId="4" fillId="8" borderId="15" xfId="0" applyNumberFormat="1" applyFont="1" applyFill="1" applyBorder="1" applyAlignment="1">
      <alignment horizontal="right" wrapText="1"/>
    </xf>
    <xf numFmtId="0" fontId="0" fillId="8" borderId="16" xfId="0" applyFill="1" applyBorder="1" applyAlignment="1">
      <alignment horizontal="right" wrapText="1"/>
    </xf>
    <xf numFmtId="0" fontId="4" fillId="2" borderId="37" xfId="0" applyFont="1" applyFill="1" applyBorder="1" applyAlignment="1">
      <alignment horizontal="left" vertical="top" wrapText="1"/>
    </xf>
    <xf numFmtId="0" fontId="0" fillId="7" borderId="27" xfId="0" applyFill="1" applyBorder="1" applyAlignment="1">
      <alignment horizontal="left" vertical="top"/>
    </xf>
    <xf numFmtId="0" fontId="5" fillId="0" borderId="63" xfId="0" applyFont="1" applyFill="1" applyBorder="1" applyAlignment="1">
      <alignment horizontal="right" vertical="top"/>
    </xf>
    <xf numFmtId="0" fontId="8" fillId="0" borderId="19" xfId="0" applyFont="1" applyFill="1" applyBorder="1" applyAlignment="1">
      <alignment horizontal="right" vertical="top"/>
    </xf>
    <xf numFmtId="0" fontId="4" fillId="2" borderId="51" xfId="0" applyFont="1" applyFill="1" applyBorder="1" applyAlignment="1">
      <alignment horizontal="left" vertical="top" wrapText="1"/>
    </xf>
    <xf numFmtId="0" fontId="4" fillId="2" borderId="40" xfId="0" applyFont="1" applyFill="1" applyBorder="1" applyAlignment="1">
      <alignment horizontal="left" vertical="top" wrapText="1"/>
    </xf>
    <xf numFmtId="0" fontId="0" fillId="4" borderId="39" xfId="0" applyFont="1" applyFill="1" applyBorder="1" applyAlignment="1">
      <alignment vertical="top" wrapText="1"/>
    </xf>
    <xf numFmtId="9" fontId="4" fillId="2" borderId="15" xfId="0" applyNumberFormat="1" applyFont="1" applyFill="1" applyBorder="1" applyAlignment="1">
      <alignment horizontal="right" wrapText="1"/>
    </xf>
    <xf numFmtId="0" fontId="0" fillId="0" borderId="16" xfId="0" applyBorder="1" applyAlignment="1">
      <alignment horizontal="right" wrapText="1"/>
    </xf>
    <xf numFmtId="0" fontId="1" fillId="4" borderId="68" xfId="0" applyFont="1" applyFill="1" applyBorder="1" applyAlignment="1">
      <alignment horizontal="left" vertical="top" wrapText="1"/>
    </xf>
    <xf numFmtId="0" fontId="1" fillId="4" borderId="70" xfId="0" applyFont="1" applyFill="1" applyBorder="1" applyAlignment="1">
      <alignment horizontal="left" vertical="top" wrapText="1"/>
    </xf>
    <xf numFmtId="0" fontId="1" fillId="4" borderId="66" xfId="0" applyFont="1" applyFill="1" applyBorder="1" applyAlignment="1">
      <alignment horizontal="left" vertical="top" wrapText="1"/>
    </xf>
    <xf numFmtId="0" fontId="1" fillId="4" borderId="69" xfId="0" applyFont="1" applyFill="1" applyBorder="1" applyAlignment="1">
      <alignment horizontal="left" vertical="top" wrapText="1"/>
    </xf>
    <xf numFmtId="0" fontId="1" fillId="4" borderId="29" xfId="0" applyFont="1" applyFill="1" applyBorder="1" applyAlignment="1">
      <alignment horizontal="left" vertical="top" wrapText="1"/>
    </xf>
    <xf numFmtId="0" fontId="0" fillId="0" borderId="64" xfId="0" applyBorder="1" applyAlignment="1">
      <alignment horizontal="left" vertical="top" wrapText="1"/>
    </xf>
    <xf numFmtId="0" fontId="8" fillId="0" borderId="6" xfId="0" applyFont="1" applyBorder="1" applyAlignment="1">
      <alignment horizontal="right" vertical="top"/>
    </xf>
    <xf numFmtId="0" fontId="4" fillId="2" borderId="10" xfId="0" applyFont="1" applyFill="1" applyBorder="1" applyAlignment="1">
      <alignment horizontal="left" vertical="top" wrapText="1"/>
    </xf>
    <xf numFmtId="0" fontId="4" fillId="2" borderId="61" xfId="0" applyFont="1" applyFill="1" applyBorder="1" applyAlignment="1">
      <alignment horizontal="left" vertical="top" wrapText="1"/>
    </xf>
    <xf numFmtId="0" fontId="4" fillId="2" borderId="62" xfId="0" applyFont="1" applyFill="1" applyBorder="1" applyAlignment="1">
      <alignment horizontal="left" vertical="top" wrapText="1"/>
    </xf>
    <xf numFmtId="0" fontId="4" fillId="2" borderId="41" xfId="0" applyFont="1" applyFill="1" applyBorder="1" applyAlignment="1">
      <alignment horizontal="left" vertical="top" wrapText="1"/>
    </xf>
    <xf numFmtId="9" fontId="5" fillId="12" borderId="15" xfId="0" applyNumberFormat="1" applyFont="1" applyFill="1" applyBorder="1" applyAlignment="1">
      <alignment horizontal="right" wrapText="1"/>
    </xf>
    <xf numFmtId="0" fontId="26" fillId="12" borderId="16" xfId="0" applyFont="1" applyFill="1" applyBorder="1" applyAlignment="1">
      <alignment horizontal="right" wrapText="1"/>
    </xf>
    <xf numFmtId="0" fontId="1" fillId="11" borderId="39" xfId="0" applyFont="1" applyFill="1" applyBorder="1" applyAlignment="1">
      <alignment horizontal="left" vertical="top" wrapText="1"/>
    </xf>
    <xf numFmtId="0" fontId="0" fillId="11" borderId="39" xfId="0" applyFill="1" applyBorder="1" applyAlignment="1">
      <alignment vertical="top" wrapText="1"/>
    </xf>
    <xf numFmtId="0" fontId="2" fillId="2" borderId="34" xfId="0" applyFont="1" applyFill="1" applyBorder="1" applyAlignment="1">
      <alignment horizontal="left" vertical="top" wrapText="1"/>
    </xf>
    <xf numFmtId="0" fontId="2" fillId="0" borderId="49" xfId="0" applyFont="1" applyBorder="1" applyAlignment="1">
      <alignment horizontal="left" vertical="top" wrapText="1"/>
    </xf>
    <xf numFmtId="0" fontId="1" fillId="2" borderId="41" xfId="0" applyFont="1" applyFill="1" applyBorder="1" applyAlignment="1">
      <alignment horizontal="left" vertical="top" wrapText="1"/>
    </xf>
    <xf numFmtId="9" fontId="5" fillId="12" borderId="16" xfId="0" applyNumberFormat="1" applyFont="1" applyFill="1" applyBorder="1" applyAlignment="1">
      <alignment horizontal="right" wrapText="1"/>
    </xf>
    <xf numFmtId="0" fontId="2" fillId="2" borderId="60" xfId="0" applyFont="1" applyFill="1" applyBorder="1" applyAlignment="1">
      <alignment horizontal="left" vertical="top" wrapText="1"/>
    </xf>
    <xf numFmtId="0" fontId="16" fillId="0" borderId="60" xfId="0" applyFont="1" applyBorder="1" applyAlignment="1">
      <alignment horizontal="left" vertical="top" wrapText="1"/>
    </xf>
    <xf numFmtId="0" fontId="16" fillId="0" borderId="38" xfId="0" applyFont="1" applyBorder="1" applyAlignment="1">
      <alignment horizontal="left" vertical="top" wrapText="1"/>
    </xf>
    <xf numFmtId="0" fontId="2" fillId="4" borderId="36" xfId="0" applyFont="1" applyFill="1" applyBorder="1" applyAlignment="1">
      <alignment horizontal="left" vertical="top" wrapText="1"/>
    </xf>
    <xf numFmtId="0" fontId="2" fillId="4" borderId="39" xfId="0" applyFont="1" applyFill="1" applyBorder="1" applyAlignment="1">
      <alignment vertical="top" wrapText="1"/>
    </xf>
    <xf numFmtId="0" fontId="16" fillId="0" borderId="55" xfId="0" applyFont="1" applyBorder="1" applyAlignment="1">
      <alignment horizontal="left" vertical="top" wrapText="1"/>
    </xf>
    <xf numFmtId="0" fontId="2" fillId="4" borderId="39" xfId="0" applyFont="1" applyFill="1" applyBorder="1" applyAlignment="1">
      <alignment horizontal="left" vertical="top" wrapText="1"/>
    </xf>
    <xf numFmtId="0" fontId="2" fillId="13" borderId="55" xfId="0" applyFont="1" applyFill="1" applyBorder="1" applyAlignment="1">
      <alignment horizontal="left" vertical="top" wrapText="1"/>
    </xf>
    <xf numFmtId="0" fontId="2" fillId="13" borderId="38" xfId="0" applyFont="1" applyFill="1" applyBorder="1" applyAlignment="1">
      <alignment horizontal="left" vertical="top" wrapText="1"/>
    </xf>
    <xf numFmtId="3" fontId="1" fillId="2" borderId="47" xfId="0" applyNumberFormat="1" applyFont="1" applyFill="1" applyBorder="1" applyAlignment="1">
      <alignment horizontal="right" vertical="top"/>
    </xf>
    <xf numFmtId="3" fontId="1" fillId="2" borderId="57" xfId="0" applyNumberFormat="1" applyFont="1" applyFill="1" applyBorder="1" applyAlignment="1">
      <alignment horizontal="right" vertical="top"/>
    </xf>
    <xf numFmtId="3" fontId="1" fillId="2" borderId="49" xfId="0" applyNumberFormat="1" applyFont="1" applyFill="1" applyBorder="1" applyAlignment="1">
      <alignment horizontal="right" vertical="top"/>
    </xf>
    <xf numFmtId="0" fontId="5" fillId="2" borderId="32" xfId="0" applyFont="1" applyFill="1" applyBorder="1" applyAlignment="1">
      <alignment horizontal="right" vertical="top"/>
    </xf>
    <xf numFmtId="0" fontId="5" fillId="2" borderId="33" xfId="0" applyFont="1" applyFill="1" applyBorder="1" applyAlignment="1">
      <alignment horizontal="right" vertical="top"/>
    </xf>
    <xf numFmtId="0" fontId="18" fillId="0" borderId="6" xfId="0" applyFont="1" applyBorder="1" applyAlignment="1">
      <alignment horizontal="right" vertical="top"/>
    </xf>
    <xf numFmtId="3" fontId="17" fillId="10" borderId="39" xfId="0" applyNumberFormat="1" applyFont="1" applyFill="1" applyBorder="1" applyAlignment="1">
      <alignment horizontal="right" vertical="top"/>
    </xf>
    <xf numFmtId="3" fontId="17" fillId="0" borderId="39" xfId="0" applyNumberFormat="1" applyFont="1" applyBorder="1" applyAlignment="1">
      <alignment horizontal="right" vertical="top"/>
    </xf>
    <xf numFmtId="0" fontId="1" fillId="0" borderId="55" xfId="0" applyFont="1" applyFill="1" applyBorder="1" applyAlignment="1">
      <alignment horizontal="left" vertical="top" wrapText="1"/>
    </xf>
    <xf numFmtId="0" fontId="0" fillId="0" borderId="56" xfId="0" applyFill="1" applyBorder="1" applyAlignment="1">
      <alignment horizontal="left" vertical="top" wrapText="1"/>
    </xf>
    <xf numFmtId="0" fontId="0" fillId="0" borderId="38" xfId="0" applyFill="1" applyBorder="1" applyAlignment="1">
      <alignment horizontal="left" vertical="top" wrapText="1"/>
    </xf>
    <xf numFmtId="0" fontId="1" fillId="4" borderId="47" xfId="0" applyFont="1" applyFill="1" applyBorder="1" applyAlignment="1">
      <alignment horizontal="left" vertical="top" wrapText="1"/>
    </xf>
    <xf numFmtId="0" fontId="0" fillId="4" borderId="57" xfId="0" applyFill="1" applyBorder="1" applyAlignment="1">
      <alignment vertical="top" wrapText="1"/>
    </xf>
    <xf numFmtId="0" fontId="0" fillId="4" borderId="58" xfId="0" applyFill="1" applyBorder="1" applyAlignment="1">
      <alignment vertical="top" wrapText="1"/>
    </xf>
    <xf numFmtId="0" fontId="0" fillId="0" borderId="55" xfId="0" applyFill="1" applyBorder="1" applyAlignment="1">
      <alignment horizontal="left" vertical="top" wrapText="1"/>
    </xf>
    <xf numFmtId="0" fontId="5" fillId="3" borderId="15" xfId="0" applyFont="1" applyFill="1" applyBorder="1" applyAlignment="1">
      <alignment horizontal="left" vertical="top"/>
    </xf>
    <xf numFmtId="0" fontId="5" fillId="3" borderId="12" xfId="0" applyFont="1" applyFill="1" applyBorder="1" applyAlignment="1">
      <alignment horizontal="left" vertical="top"/>
    </xf>
    <xf numFmtId="0" fontId="5" fillId="3" borderId="16" xfId="0" applyFont="1" applyFill="1" applyBorder="1" applyAlignment="1">
      <alignment horizontal="left" vertical="top"/>
    </xf>
    <xf numFmtId="0" fontId="1" fillId="2" borderId="50" xfId="0" applyFont="1" applyFill="1" applyBorder="1" applyAlignment="1">
      <alignment horizontal="left" vertical="top" wrapText="1"/>
    </xf>
    <xf numFmtId="0" fontId="0" fillId="0" borderId="60" xfId="0" applyBorder="1" applyAlignment="1">
      <alignment horizontal="left" vertical="top" wrapText="1"/>
    </xf>
    <xf numFmtId="0" fontId="1" fillId="11" borderId="15" xfId="0" applyFont="1" applyFill="1" applyBorder="1" applyAlignment="1">
      <alignment horizontal="left" vertical="top" wrapText="1"/>
    </xf>
    <xf numFmtId="0" fontId="1" fillId="11" borderId="12" xfId="0" applyFont="1" applyFill="1" applyBorder="1" applyAlignment="1">
      <alignment horizontal="left" vertical="top" wrapText="1"/>
    </xf>
    <xf numFmtId="0" fontId="4" fillId="2" borderId="54" xfId="0" applyFont="1" applyFill="1" applyBorder="1" applyAlignment="1">
      <alignment horizontal="left" vertical="top" wrapText="1"/>
    </xf>
    <xf numFmtId="0" fontId="1" fillId="11" borderId="39" xfId="0" applyFont="1" applyFill="1" applyBorder="1" applyAlignment="1" applyProtection="1">
      <alignment vertical="top" wrapText="1"/>
      <protection locked="0"/>
    </xf>
    <xf numFmtId="0" fontId="0" fillId="11" borderId="39" xfId="0" applyFill="1" applyBorder="1" applyAlignment="1" applyProtection="1">
      <alignment vertical="top" wrapText="1"/>
      <protection locked="0"/>
    </xf>
    <xf numFmtId="0" fontId="0" fillId="11" borderId="47" xfId="0" applyFill="1" applyBorder="1" applyAlignment="1" applyProtection="1">
      <alignment vertical="top" wrapText="1"/>
      <protection locked="0"/>
    </xf>
    <xf numFmtId="0" fontId="17" fillId="0" borderId="16" xfId="0" applyFont="1" applyBorder="1" applyAlignment="1">
      <alignment horizontal="right" wrapText="1"/>
    </xf>
    <xf numFmtId="0" fontId="11" fillId="2" borderId="17"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16" xfId="0" applyFont="1" applyFill="1" applyBorder="1" applyAlignment="1">
      <alignment horizontal="left" vertical="top" wrapText="1"/>
    </xf>
    <xf numFmtId="0" fontId="2" fillId="0" borderId="71" xfId="0" applyFont="1" applyFill="1" applyBorder="1" applyAlignment="1">
      <alignment vertical="top" wrapText="1"/>
    </xf>
    <xf numFmtId="0" fontId="2" fillId="0" borderId="30" xfId="0" applyFont="1" applyFill="1" applyBorder="1" applyAlignment="1">
      <alignment vertical="top" wrapText="1"/>
    </xf>
    <xf numFmtId="0" fontId="2" fillId="0" borderId="31" xfId="0" applyFont="1" applyFill="1" applyBorder="1" applyAlignment="1">
      <alignment vertical="top" wrapText="1"/>
    </xf>
    <xf numFmtId="0" fontId="17" fillId="7" borderId="27" xfId="0" applyFont="1" applyFill="1" applyBorder="1" applyAlignment="1">
      <alignment horizontal="left" vertical="top"/>
    </xf>
  </cellXfs>
  <cellStyles count="1">
    <cellStyle name="Normal" xfId="0" builtinId="0"/>
  </cellStyles>
  <dxfs count="0"/>
  <tableStyles count="0" defaultTableStyle="TableStyleMedium2" defaultPivotStyle="PivotStyleMedium9"/>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304"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24D72DB-42A3-4ABD-BD0B-4DCB1536CAE2}" diskRevisions="1" revisionId="1494" version="4" protected="1">
  <header guid="{E24D72DB-42A3-4ABD-BD0B-4DCB1536CAE2}" dateTime="2017-02-27T10:16:14" maxSheetId="3" userName="Tahera Jabeen" r:id="rId304" minRId="1494">
    <sheetIdMap count="2">
      <sheetId val="1"/>
      <sheetId val="2"/>
    </sheetIdMap>
  </header>
</header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4" sId="1">
    <oc r="I2" t="inlineStr">
      <is>
        <t>date: 14/02/17</t>
      </is>
    </oc>
    <nc r="I2" t="inlineStr">
      <is>
        <t>date: 27/02/17</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24D72DB-42A3-4ABD-BD0B-4DCB1536CAE2}" name="Afroza Chowdhury (Mimi)" id="-729855130" dateTime="2018-08-07T08:32:0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171"/>
  <sheetViews>
    <sheetView tabSelected="1" view="pageBreakPreview" topLeftCell="C10" zoomScale="75" zoomScaleNormal="89" zoomScaleSheetLayoutView="75" workbookViewId="0">
      <selection activeCell="J6" sqref="J6"/>
    </sheetView>
  </sheetViews>
  <sheetFormatPr defaultRowHeight="12.75" x14ac:dyDescent="0.25"/>
  <cols>
    <col min="1" max="1" width="1.7109375" style="1" customWidth="1"/>
    <col min="2" max="2" width="21.42578125" style="1" customWidth="1"/>
    <col min="3" max="3" width="23.85546875" style="1" customWidth="1"/>
    <col min="4" max="4" width="17.140625" style="1" customWidth="1"/>
    <col min="5" max="9" width="20.7109375" style="2" customWidth="1"/>
    <col min="10" max="10" width="30.85546875" style="1" customWidth="1"/>
    <col min="11" max="13" width="9.140625" style="5"/>
    <col min="14" max="14" width="11" style="5" customWidth="1"/>
    <col min="15" max="16384" width="9.140625" style="5"/>
  </cols>
  <sheetData>
    <row r="1" spans="2:106" ht="34.5" customHeight="1" thickBot="1" x14ac:dyDescent="0.3">
      <c r="B1" s="180" t="s">
        <v>168</v>
      </c>
      <c r="C1" s="199" t="s">
        <v>175</v>
      </c>
    </row>
    <row r="2" spans="2:106" s="7" customFormat="1" ht="15.75" thickBot="1" x14ac:dyDescent="0.3">
      <c r="B2" s="8" t="s">
        <v>0</v>
      </c>
      <c r="C2" s="89" t="s">
        <v>168</v>
      </c>
      <c r="D2" s="9"/>
      <c r="E2" s="10"/>
      <c r="F2" s="10"/>
      <c r="G2" s="10"/>
      <c r="H2" s="81"/>
      <c r="I2" s="151" t="s">
        <v>176</v>
      </c>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row>
    <row r="3" spans="2:106" ht="25.5" x14ac:dyDescent="0.25">
      <c r="B3" s="40" t="s">
        <v>1</v>
      </c>
      <c r="C3" s="39" t="s">
        <v>2</v>
      </c>
      <c r="D3" s="6"/>
      <c r="E3" s="13" t="s">
        <v>88</v>
      </c>
      <c r="F3" s="13" t="s">
        <v>83</v>
      </c>
      <c r="G3" s="13" t="s">
        <v>84</v>
      </c>
      <c r="H3" s="52" t="s">
        <v>85</v>
      </c>
      <c r="I3" s="87" t="s">
        <v>170</v>
      </c>
    </row>
    <row r="4" spans="2:106" ht="15" customHeight="1" x14ac:dyDescent="0.25">
      <c r="B4" s="207" t="s">
        <v>78</v>
      </c>
      <c r="C4" s="342" t="s">
        <v>43</v>
      </c>
      <c r="D4" s="3" t="s">
        <v>44</v>
      </c>
      <c r="E4" s="36">
        <v>3</v>
      </c>
      <c r="F4" s="61"/>
      <c r="G4" s="62"/>
      <c r="H4" s="82"/>
      <c r="I4" s="75">
        <v>4</v>
      </c>
    </row>
    <row r="5" spans="2:106" ht="15" customHeight="1" x14ac:dyDescent="0.25">
      <c r="B5" s="273"/>
      <c r="C5" s="343"/>
      <c r="D5" s="50" t="s">
        <v>45</v>
      </c>
      <c r="E5" s="36"/>
      <c r="F5" s="61"/>
      <c r="G5" s="62"/>
      <c r="H5" s="82"/>
      <c r="I5" s="75"/>
    </row>
    <row r="6" spans="2:106" ht="15" customHeight="1" x14ac:dyDescent="0.25">
      <c r="B6" s="273"/>
      <c r="C6" s="343"/>
      <c r="D6" s="3" t="s">
        <v>46</v>
      </c>
      <c r="E6" s="36">
        <v>4</v>
      </c>
      <c r="F6" s="61"/>
      <c r="G6" s="62"/>
      <c r="H6" s="82"/>
      <c r="I6" s="75">
        <v>5</v>
      </c>
    </row>
    <row r="7" spans="2:106" ht="15" customHeight="1" x14ac:dyDescent="0.25">
      <c r="B7" s="273"/>
      <c r="C7" s="343"/>
      <c r="D7" s="3" t="s">
        <v>47</v>
      </c>
      <c r="E7" s="3"/>
      <c r="F7" s="63"/>
      <c r="G7" s="62"/>
      <c r="H7" s="82"/>
      <c r="I7" s="75"/>
    </row>
    <row r="8" spans="2:106" ht="102" customHeight="1" thickBot="1" x14ac:dyDescent="0.3">
      <c r="B8" s="273"/>
      <c r="C8" s="344"/>
      <c r="D8" s="345" t="s">
        <v>119</v>
      </c>
      <c r="E8" s="346"/>
      <c r="F8" s="346"/>
      <c r="G8" s="346"/>
      <c r="H8" s="346"/>
      <c r="I8" s="347"/>
    </row>
    <row r="9" spans="2:106" ht="25.5" x14ac:dyDescent="0.25">
      <c r="B9" s="273"/>
      <c r="C9" s="39" t="s">
        <v>5</v>
      </c>
      <c r="D9" s="6"/>
      <c r="E9" s="13" t="s">
        <v>88</v>
      </c>
      <c r="F9" s="13" t="s">
        <v>83</v>
      </c>
      <c r="G9" s="13" t="s">
        <v>84</v>
      </c>
      <c r="H9" s="52" t="s">
        <v>85</v>
      </c>
      <c r="I9" s="87" t="s">
        <v>170</v>
      </c>
    </row>
    <row r="10" spans="2:106" ht="12.75" customHeight="1" x14ac:dyDescent="0.25">
      <c r="B10" s="273"/>
      <c r="C10" s="342" t="s">
        <v>67</v>
      </c>
      <c r="D10" s="3" t="s">
        <v>3</v>
      </c>
      <c r="E10" s="90">
        <f>122.6/125</f>
        <v>0.98080000000000001</v>
      </c>
      <c r="F10" s="90"/>
      <c r="G10" s="90">
        <f>E10*3%+E10</f>
        <v>1.010224</v>
      </c>
      <c r="H10" s="91">
        <f>G10*3%+G10</f>
        <v>1.04053072</v>
      </c>
      <c r="I10" s="92">
        <f>H10*3%+H10</f>
        <v>1.0717466416000001</v>
      </c>
    </row>
    <row r="11" spans="2:106" ht="12.75" customHeight="1" x14ac:dyDescent="0.25">
      <c r="B11" s="273"/>
      <c r="C11" s="348"/>
      <c r="D11" s="3" t="s">
        <v>4</v>
      </c>
      <c r="E11" s="27"/>
      <c r="F11" s="27"/>
      <c r="G11" s="27"/>
      <c r="H11" s="83"/>
      <c r="I11" s="76"/>
    </row>
    <row r="12" spans="2:106" ht="119.25" customHeight="1" thickBot="1" x14ac:dyDescent="0.3">
      <c r="B12" s="273"/>
      <c r="C12" s="344"/>
      <c r="D12" s="345" t="s">
        <v>121</v>
      </c>
      <c r="E12" s="346"/>
      <c r="F12" s="346"/>
      <c r="G12" s="346"/>
      <c r="H12" s="346"/>
      <c r="I12" s="347"/>
    </row>
    <row r="13" spans="2:106" ht="31.5" customHeight="1" x14ac:dyDescent="0.25">
      <c r="B13" s="273"/>
      <c r="C13" s="39" t="s">
        <v>42</v>
      </c>
      <c r="D13" s="6"/>
      <c r="E13" s="13" t="s">
        <v>88</v>
      </c>
      <c r="F13" s="13" t="s">
        <v>83</v>
      </c>
      <c r="G13" s="13" t="s">
        <v>84</v>
      </c>
      <c r="H13" s="52" t="s">
        <v>85</v>
      </c>
      <c r="I13" s="87" t="s">
        <v>170</v>
      </c>
    </row>
    <row r="14" spans="2:106" ht="12.75" customHeight="1" x14ac:dyDescent="0.25">
      <c r="B14" s="273"/>
      <c r="C14" s="342" t="s">
        <v>54</v>
      </c>
      <c r="D14" s="3" t="s">
        <v>3</v>
      </c>
      <c r="E14" s="55">
        <v>0.55000000000000004</v>
      </c>
      <c r="F14" s="64"/>
      <c r="G14" s="64"/>
      <c r="H14" s="64"/>
      <c r="I14" s="55">
        <v>0.54</v>
      </c>
    </row>
    <row r="15" spans="2:106" ht="12.75" customHeight="1" x14ac:dyDescent="0.25">
      <c r="B15" s="273"/>
      <c r="C15" s="348"/>
      <c r="D15" s="3" t="s">
        <v>4</v>
      </c>
      <c r="E15" s="36"/>
      <c r="F15" s="61"/>
      <c r="G15" s="61"/>
      <c r="H15" s="84"/>
      <c r="I15" s="77"/>
    </row>
    <row r="16" spans="2:106" ht="59.25" customHeight="1" thickBot="1" x14ac:dyDescent="0.3">
      <c r="B16" s="274"/>
      <c r="C16" s="344"/>
      <c r="D16" s="345" t="s">
        <v>120</v>
      </c>
      <c r="E16" s="346"/>
      <c r="F16" s="346"/>
      <c r="G16" s="346"/>
      <c r="H16" s="346"/>
      <c r="I16" s="347"/>
    </row>
    <row r="17" spans="2:11" s="5" customFormat="1" ht="23.25" customHeight="1" x14ac:dyDescent="0.25">
      <c r="B17" s="361" t="s">
        <v>57</v>
      </c>
      <c r="C17" s="361"/>
      <c r="D17" s="361"/>
      <c r="E17" s="361"/>
      <c r="F17" s="361"/>
      <c r="G17" s="361"/>
      <c r="H17" s="361"/>
      <c r="I17" s="361"/>
    </row>
    <row r="18" spans="2:11" s="5" customFormat="1" ht="6.75" customHeight="1" x14ac:dyDescent="0.25">
      <c r="B18" s="56"/>
      <c r="C18" s="56"/>
      <c r="D18" s="56"/>
      <c r="E18" s="56"/>
      <c r="F18" s="56"/>
      <c r="G18" s="56"/>
      <c r="H18" s="56"/>
      <c r="I18" s="56"/>
    </row>
    <row r="19" spans="2:11" s="5" customFormat="1" ht="30" customHeight="1" thickBot="1" x14ac:dyDescent="0.3">
      <c r="B19" s="56"/>
      <c r="C19" s="56"/>
      <c r="D19" s="56"/>
      <c r="E19" s="56"/>
      <c r="F19" s="56"/>
      <c r="G19" s="56"/>
      <c r="H19" s="56"/>
      <c r="I19" s="56"/>
    </row>
    <row r="20" spans="2:11" s="5" customFormat="1" ht="26.25" thickBot="1" x14ac:dyDescent="0.3">
      <c r="B20" s="59" t="s">
        <v>8</v>
      </c>
      <c r="C20" s="67" t="s">
        <v>6</v>
      </c>
      <c r="D20" s="35"/>
      <c r="E20" s="13" t="s">
        <v>88</v>
      </c>
      <c r="F20" s="13" t="s">
        <v>83</v>
      </c>
      <c r="G20" s="13" t="s">
        <v>84</v>
      </c>
      <c r="H20" s="52" t="s">
        <v>85</v>
      </c>
      <c r="I20" s="87" t="s">
        <v>170</v>
      </c>
      <c r="J20" s="60" t="s">
        <v>7</v>
      </c>
    </row>
    <row r="21" spans="2:11" s="5" customFormat="1" ht="15.75" customHeight="1" thickBot="1" x14ac:dyDescent="0.3">
      <c r="B21" s="210" t="s">
        <v>90</v>
      </c>
      <c r="C21" s="108" t="s">
        <v>62</v>
      </c>
      <c r="D21" s="109"/>
      <c r="E21" s="109"/>
      <c r="F21" s="109"/>
      <c r="G21" s="109"/>
      <c r="H21" s="109"/>
      <c r="I21" s="109"/>
      <c r="J21" s="65"/>
    </row>
    <row r="22" spans="2:11" ht="15" customHeight="1" thickBot="1" x14ac:dyDescent="0.3">
      <c r="B22" s="211"/>
      <c r="C22" s="210" t="s">
        <v>145</v>
      </c>
      <c r="D22" s="120" t="s">
        <v>3</v>
      </c>
      <c r="E22" s="100">
        <v>0</v>
      </c>
      <c r="F22" s="100">
        <f>E22+17500</f>
        <v>17500</v>
      </c>
      <c r="G22" s="94">
        <v>64500</v>
      </c>
      <c r="H22" s="94">
        <v>107500</v>
      </c>
      <c r="I22" s="94">
        <f>129000+9000</f>
        <v>138000</v>
      </c>
      <c r="J22" s="258" t="s">
        <v>147</v>
      </c>
    </row>
    <row r="23" spans="2:11" ht="15" customHeight="1" thickBot="1" x14ac:dyDescent="0.25">
      <c r="B23" s="211"/>
      <c r="C23" s="211"/>
      <c r="D23" s="120" t="s">
        <v>4</v>
      </c>
      <c r="E23" s="101"/>
      <c r="F23" s="100">
        <v>19292</v>
      </c>
      <c r="G23" s="94">
        <v>85667</v>
      </c>
      <c r="H23" s="169">
        <v>130324</v>
      </c>
      <c r="I23" s="94"/>
      <c r="J23" s="258"/>
    </row>
    <row r="24" spans="2:11" ht="131.25" customHeight="1" thickBot="1" x14ac:dyDescent="0.3">
      <c r="B24" s="211"/>
      <c r="C24" s="226"/>
      <c r="D24" s="262" t="s">
        <v>129</v>
      </c>
      <c r="E24" s="254"/>
      <c r="F24" s="263"/>
      <c r="G24" s="263"/>
      <c r="H24" s="263"/>
      <c r="I24" s="263"/>
      <c r="J24" s="258"/>
    </row>
    <row r="25" spans="2:11" ht="15" customHeight="1" thickBot="1" x14ac:dyDescent="0.3">
      <c r="B25" s="211"/>
      <c r="C25" s="210" t="s">
        <v>64</v>
      </c>
      <c r="D25" s="121" t="s">
        <v>3</v>
      </c>
      <c r="E25" s="88">
        <f>E22*6000/1000000/125</f>
        <v>0</v>
      </c>
      <c r="F25" s="88">
        <f>F22*6000/1000000/125</f>
        <v>0.84</v>
      </c>
      <c r="G25" s="88">
        <f>G22*6000/1000000/125</f>
        <v>3.0960000000000001</v>
      </c>
      <c r="H25" s="88">
        <f>H22*6000/1000000/125</f>
        <v>5.16</v>
      </c>
      <c r="I25" s="88">
        <f>I22*6000/1000000/125</f>
        <v>6.6239999999999997</v>
      </c>
      <c r="J25" s="258"/>
    </row>
    <row r="26" spans="2:11" ht="15" customHeight="1" thickBot="1" x14ac:dyDescent="0.25">
      <c r="B26" s="211"/>
      <c r="C26" s="211"/>
      <c r="D26" s="120" t="s">
        <v>4</v>
      </c>
      <c r="E26" s="66"/>
      <c r="F26" s="170">
        <v>0.92</v>
      </c>
      <c r="G26" s="88">
        <v>4.1100000000000003</v>
      </c>
      <c r="H26" s="194">
        <v>6.26</v>
      </c>
      <c r="I26" s="66"/>
      <c r="J26" s="258"/>
      <c r="K26" s="193"/>
    </row>
    <row r="27" spans="2:11" ht="101.25" customHeight="1" thickBot="1" x14ac:dyDescent="0.3">
      <c r="B27" s="211"/>
      <c r="C27" s="211"/>
      <c r="D27" s="266" t="s">
        <v>160</v>
      </c>
      <c r="E27" s="267"/>
      <c r="F27" s="267"/>
      <c r="G27" s="267"/>
      <c r="H27" s="267"/>
      <c r="I27" s="267"/>
      <c r="J27" s="259"/>
    </row>
    <row r="28" spans="2:11" ht="15" customHeight="1" thickBot="1" x14ac:dyDescent="0.3">
      <c r="B28" s="211"/>
      <c r="C28" s="271" t="s">
        <v>141</v>
      </c>
      <c r="D28" s="122" t="s">
        <v>3</v>
      </c>
      <c r="E28" s="85">
        <v>0</v>
      </c>
      <c r="F28" s="85">
        <v>12000</v>
      </c>
      <c r="G28" s="85">
        <v>12000</v>
      </c>
      <c r="H28" s="85">
        <v>12000</v>
      </c>
      <c r="I28" s="85">
        <v>0</v>
      </c>
      <c r="J28" s="210" t="s">
        <v>72</v>
      </c>
    </row>
    <row r="29" spans="2:11" ht="15" customHeight="1" thickBot="1" x14ac:dyDescent="0.25">
      <c r="B29" s="211"/>
      <c r="C29" s="258"/>
      <c r="D29" s="123" t="s">
        <v>4</v>
      </c>
      <c r="E29" s="85"/>
      <c r="F29" s="169">
        <v>11622</v>
      </c>
      <c r="G29" s="85">
        <v>15631</v>
      </c>
      <c r="H29" s="182">
        <v>14922</v>
      </c>
      <c r="I29" s="85"/>
      <c r="J29" s="208"/>
      <c r="K29" s="192"/>
    </row>
    <row r="30" spans="2:11" ht="123" customHeight="1" thickBot="1" x14ac:dyDescent="0.3">
      <c r="B30" s="211"/>
      <c r="C30" s="259"/>
      <c r="D30" s="268" t="s">
        <v>136</v>
      </c>
      <c r="E30" s="269"/>
      <c r="F30" s="269"/>
      <c r="G30" s="269"/>
      <c r="H30" s="269"/>
      <c r="I30" s="270"/>
      <c r="J30" s="209"/>
    </row>
    <row r="31" spans="2:11" ht="26.25" thickBot="1" x14ac:dyDescent="0.3">
      <c r="B31" s="211"/>
      <c r="C31" s="67" t="s">
        <v>9</v>
      </c>
      <c r="D31" s="35"/>
      <c r="E31" s="13" t="s">
        <v>88</v>
      </c>
      <c r="F31" s="13" t="s">
        <v>83</v>
      </c>
      <c r="G31" s="13" t="s">
        <v>84</v>
      </c>
      <c r="H31" s="52" t="s">
        <v>85</v>
      </c>
      <c r="I31" s="87" t="s">
        <v>170</v>
      </c>
      <c r="J31" s="58" t="s">
        <v>7</v>
      </c>
    </row>
    <row r="32" spans="2:11" s="5" customFormat="1" ht="15.75" customHeight="1" thickBot="1" x14ac:dyDescent="0.3">
      <c r="B32" s="211"/>
      <c r="C32" s="349" t="s">
        <v>63</v>
      </c>
      <c r="D32" s="350"/>
      <c r="E32" s="350"/>
      <c r="F32" s="350"/>
      <c r="G32" s="350"/>
      <c r="H32" s="350"/>
      <c r="I32" s="351"/>
      <c r="J32" s="207" t="s">
        <v>151</v>
      </c>
    </row>
    <row r="33" spans="1:12" ht="15" customHeight="1" thickBot="1" x14ac:dyDescent="0.3">
      <c r="B33" s="211"/>
      <c r="C33" s="364" t="s">
        <v>146</v>
      </c>
      <c r="D33" s="124" t="s">
        <v>3</v>
      </c>
      <c r="E33" s="105">
        <v>0</v>
      </c>
      <c r="F33" s="106">
        <v>9000</v>
      </c>
      <c r="G33" s="106">
        <f>9500+F33</f>
        <v>18500</v>
      </c>
      <c r="H33" s="106">
        <f>11000+G33</f>
        <v>29500</v>
      </c>
      <c r="I33" s="107">
        <f>7500+H33+2600</f>
        <v>39600</v>
      </c>
      <c r="J33" s="218"/>
    </row>
    <row r="34" spans="1:12" ht="15" customHeight="1" thickBot="1" x14ac:dyDescent="0.3">
      <c r="B34" s="211"/>
      <c r="C34" s="365"/>
      <c r="D34" s="125" t="s">
        <v>4</v>
      </c>
      <c r="E34" s="98"/>
      <c r="F34" s="126">
        <v>5480</v>
      </c>
      <c r="G34" s="94">
        <v>19368</v>
      </c>
      <c r="H34" s="106">
        <v>34535</v>
      </c>
      <c r="I34" s="127"/>
      <c r="J34" s="218"/>
      <c r="K34" s="192"/>
    </row>
    <row r="35" spans="1:12" ht="119.25" customHeight="1" thickBot="1" x14ac:dyDescent="0.3">
      <c r="B35" s="211"/>
      <c r="C35" s="366"/>
      <c r="D35" s="253" t="s">
        <v>137</v>
      </c>
      <c r="E35" s="254"/>
      <c r="F35" s="254"/>
      <c r="G35" s="254"/>
      <c r="H35" s="254"/>
      <c r="I35" s="254"/>
      <c r="J35" s="236"/>
    </row>
    <row r="36" spans="1:12" ht="29.25" customHeight="1" thickBot="1" x14ac:dyDescent="0.3">
      <c r="B36" s="211"/>
      <c r="C36" s="35" t="s">
        <v>10</v>
      </c>
      <c r="D36" s="43"/>
      <c r="E36" s="13" t="s">
        <v>88</v>
      </c>
      <c r="F36" s="13" t="s">
        <v>83</v>
      </c>
      <c r="G36" s="13" t="s">
        <v>84</v>
      </c>
      <c r="H36" s="52" t="s">
        <v>85</v>
      </c>
      <c r="I36" s="87" t="s">
        <v>170</v>
      </c>
      <c r="J36" s="45" t="s">
        <v>7</v>
      </c>
    </row>
    <row r="37" spans="1:12" ht="15.75" customHeight="1" thickBot="1" x14ac:dyDescent="0.3">
      <c r="A37" s="5"/>
      <c r="B37" s="211"/>
      <c r="C37" s="108" t="s">
        <v>65</v>
      </c>
      <c r="D37" s="69"/>
      <c r="E37" s="69"/>
      <c r="F37" s="69"/>
      <c r="G37" s="69"/>
      <c r="H37" s="69"/>
      <c r="I37" s="69"/>
      <c r="J37" s="45"/>
    </row>
    <row r="38" spans="1:12" ht="15" customHeight="1" thickBot="1" x14ac:dyDescent="0.3">
      <c r="B38" s="211"/>
      <c r="C38" s="264" t="s">
        <v>92</v>
      </c>
      <c r="D38" s="121" t="s">
        <v>3</v>
      </c>
      <c r="E38" s="128">
        <v>0</v>
      </c>
      <c r="F38" s="129"/>
      <c r="G38" s="129"/>
      <c r="H38" s="129"/>
      <c r="I38" s="130">
        <v>300</v>
      </c>
      <c r="J38" s="272" t="s">
        <v>127</v>
      </c>
    </row>
    <row r="39" spans="1:12" ht="15" customHeight="1" thickBot="1" x14ac:dyDescent="0.3">
      <c r="B39" s="211"/>
      <c r="C39" s="265"/>
      <c r="D39" s="131" t="s">
        <v>4</v>
      </c>
      <c r="E39" s="104"/>
      <c r="F39" s="66"/>
      <c r="G39" s="66"/>
      <c r="H39" s="66"/>
      <c r="I39" s="66"/>
      <c r="J39" s="211"/>
    </row>
    <row r="40" spans="1:12" ht="51" customHeight="1" thickBot="1" x14ac:dyDescent="0.3">
      <c r="B40" s="211"/>
      <c r="C40" s="265"/>
      <c r="D40" s="262" t="s">
        <v>128</v>
      </c>
      <c r="E40" s="254"/>
      <c r="F40" s="254"/>
      <c r="G40" s="254"/>
      <c r="H40" s="254"/>
      <c r="I40" s="254"/>
      <c r="J40" s="226"/>
    </row>
    <row r="41" spans="1:12" ht="26.25" thickBot="1" x14ac:dyDescent="0.3">
      <c r="B41" s="211"/>
      <c r="C41" s="15" t="s">
        <v>11</v>
      </c>
      <c r="D41" s="12"/>
      <c r="E41" s="13" t="s">
        <v>88</v>
      </c>
      <c r="F41" s="13" t="s">
        <v>83</v>
      </c>
      <c r="G41" s="13" t="s">
        <v>84</v>
      </c>
      <c r="H41" s="52" t="s">
        <v>85</v>
      </c>
      <c r="I41" s="87" t="s">
        <v>170</v>
      </c>
      <c r="J41" s="20" t="s">
        <v>7</v>
      </c>
    </row>
    <row r="42" spans="1:12" ht="15.75" customHeight="1" thickBot="1" x14ac:dyDescent="0.3">
      <c r="A42" s="5"/>
      <c r="B42" s="211"/>
      <c r="C42" s="108" t="s">
        <v>66</v>
      </c>
      <c r="D42" s="109"/>
      <c r="E42" s="69"/>
      <c r="F42" s="69"/>
      <c r="G42" s="69"/>
      <c r="H42" s="69"/>
      <c r="I42" s="69"/>
      <c r="J42" s="45"/>
    </row>
    <row r="43" spans="1:12" ht="15" customHeight="1" thickBot="1" x14ac:dyDescent="0.3">
      <c r="B43" s="211"/>
      <c r="C43" s="271" t="s">
        <v>149</v>
      </c>
      <c r="D43" s="121" t="s">
        <v>3</v>
      </c>
      <c r="E43" s="102">
        <v>0</v>
      </c>
      <c r="F43" s="164">
        <v>8000</v>
      </c>
      <c r="G43" s="85">
        <v>30000</v>
      </c>
      <c r="H43" s="164">
        <v>50000</v>
      </c>
      <c r="I43" s="164">
        <v>60000</v>
      </c>
      <c r="J43" s="260" t="s">
        <v>148</v>
      </c>
    </row>
    <row r="44" spans="1:12" ht="15" customHeight="1" thickBot="1" x14ac:dyDescent="0.3">
      <c r="B44" s="211"/>
      <c r="C44" s="258"/>
      <c r="D44" s="131" t="s">
        <v>4</v>
      </c>
      <c r="E44" s="70"/>
      <c r="F44" s="138">
        <v>12000</v>
      </c>
      <c r="G44" s="165">
        <v>31527</v>
      </c>
      <c r="H44" s="129">
        <v>50697</v>
      </c>
      <c r="I44" s="138"/>
      <c r="J44" s="261"/>
      <c r="K44" s="192"/>
    </row>
    <row r="45" spans="1:12" ht="160.5" customHeight="1" thickBot="1" x14ac:dyDescent="0.3">
      <c r="B45" s="211"/>
      <c r="C45" s="258"/>
      <c r="D45" s="262" t="s">
        <v>142</v>
      </c>
      <c r="E45" s="263"/>
      <c r="F45" s="254"/>
      <c r="G45" s="254"/>
      <c r="H45" s="254"/>
      <c r="I45" s="254"/>
      <c r="J45" s="259"/>
    </row>
    <row r="46" spans="1:12" ht="15" customHeight="1" thickBot="1" x14ac:dyDescent="0.3">
      <c r="B46" s="211"/>
      <c r="C46" s="246" t="s">
        <v>163</v>
      </c>
      <c r="D46" s="132" t="s">
        <v>3</v>
      </c>
      <c r="E46" s="129">
        <v>0</v>
      </c>
      <c r="F46" s="129">
        <v>600</v>
      </c>
      <c r="G46" s="129">
        <f>3665+F46</f>
        <v>4265</v>
      </c>
      <c r="H46" s="129">
        <v>6000</v>
      </c>
      <c r="I46" s="198">
        <f>7000+700</f>
        <v>7700</v>
      </c>
      <c r="J46" s="257" t="s">
        <v>79</v>
      </c>
    </row>
    <row r="47" spans="1:12" ht="15" customHeight="1" thickBot="1" x14ac:dyDescent="0.3">
      <c r="B47" s="211"/>
      <c r="C47" s="247"/>
      <c r="D47" s="131" t="s">
        <v>4</v>
      </c>
      <c r="E47" s="70"/>
      <c r="F47" s="71">
        <v>630</v>
      </c>
      <c r="G47" s="71">
        <v>2299.56</v>
      </c>
      <c r="H47" s="129">
        <v>5235</v>
      </c>
      <c r="I47" s="71"/>
      <c r="J47" s="218"/>
      <c r="K47" s="192"/>
      <c r="L47" s="192"/>
    </row>
    <row r="48" spans="1:12" ht="170.25" customHeight="1" thickBot="1" x14ac:dyDescent="0.3">
      <c r="B48" s="211"/>
      <c r="C48" s="248"/>
      <c r="D48" s="262" t="s">
        <v>164</v>
      </c>
      <c r="E48" s="263"/>
      <c r="F48" s="263"/>
      <c r="G48" s="263"/>
      <c r="H48" s="263"/>
      <c r="I48" s="363"/>
      <c r="J48" s="219"/>
    </row>
    <row r="49" spans="2:11" ht="15" customHeight="1" x14ac:dyDescent="0.25">
      <c r="B49" s="211"/>
      <c r="C49" s="210" t="s">
        <v>99</v>
      </c>
      <c r="D49" s="166" t="s">
        <v>3</v>
      </c>
      <c r="E49" s="167">
        <v>0</v>
      </c>
      <c r="F49" s="164">
        <v>6400</v>
      </c>
      <c r="G49" s="164">
        <v>13600</v>
      </c>
      <c r="H49" s="164">
        <v>12000</v>
      </c>
      <c r="I49" s="164">
        <f>8000+2500</f>
        <v>10500</v>
      </c>
      <c r="J49" s="210" t="s">
        <v>80</v>
      </c>
    </row>
    <row r="50" spans="2:11" ht="15" customHeight="1" x14ac:dyDescent="0.25">
      <c r="B50" s="211"/>
      <c r="C50" s="249"/>
      <c r="D50" s="118" t="s">
        <v>4</v>
      </c>
      <c r="E50" s="85"/>
      <c r="F50" s="113">
        <v>5305</v>
      </c>
      <c r="G50" s="113">
        <v>18797</v>
      </c>
      <c r="H50" s="164">
        <v>12873</v>
      </c>
      <c r="I50" s="113"/>
      <c r="J50" s="255"/>
      <c r="K50" s="192"/>
    </row>
    <row r="51" spans="2:11" ht="81.75" customHeight="1" thickBot="1" x14ac:dyDescent="0.3">
      <c r="B51" s="211"/>
      <c r="C51" s="250"/>
      <c r="D51" s="362" t="s">
        <v>130</v>
      </c>
      <c r="E51" s="362"/>
      <c r="F51" s="362"/>
      <c r="G51" s="362"/>
      <c r="H51" s="362"/>
      <c r="I51" s="362"/>
      <c r="J51" s="256"/>
    </row>
    <row r="52" spans="2:11" ht="15" customHeight="1" thickBot="1" x14ac:dyDescent="0.3">
      <c r="B52" s="211"/>
      <c r="C52" s="246" t="s">
        <v>161</v>
      </c>
      <c r="D52" s="131" t="s">
        <v>3</v>
      </c>
      <c r="E52" s="168">
        <f>E46*800/1000000</f>
        <v>0</v>
      </c>
      <c r="F52" s="168">
        <f>F46*800/1000000</f>
        <v>0.48</v>
      </c>
      <c r="G52" s="168">
        <f>G46*800/1000000</f>
        <v>3.4119999999999999</v>
      </c>
      <c r="H52" s="168">
        <f>H46*800/1000000</f>
        <v>4.8</v>
      </c>
      <c r="I52" s="168">
        <f>I46*800/1000000</f>
        <v>6.16</v>
      </c>
      <c r="J52" s="251"/>
    </row>
    <row r="53" spans="2:11" ht="15" customHeight="1" thickBot="1" x14ac:dyDescent="0.3">
      <c r="B53" s="211"/>
      <c r="C53" s="247"/>
      <c r="D53" s="131" t="s">
        <v>4</v>
      </c>
      <c r="E53" s="70"/>
      <c r="F53" s="171">
        <v>0.5</v>
      </c>
      <c r="G53" s="181">
        <v>1.84</v>
      </c>
      <c r="H53" s="168">
        <v>4.1900000000000004</v>
      </c>
      <c r="I53" s="71"/>
      <c r="J53" s="218"/>
    </row>
    <row r="54" spans="2:11" ht="147.75" customHeight="1" thickBot="1" x14ac:dyDescent="0.3">
      <c r="B54" s="211"/>
      <c r="C54" s="248"/>
      <c r="D54" s="262" t="s">
        <v>162</v>
      </c>
      <c r="E54" s="263"/>
      <c r="F54" s="263"/>
      <c r="G54" s="263"/>
      <c r="H54" s="263"/>
      <c r="I54" s="363"/>
      <c r="J54" s="252"/>
    </row>
    <row r="55" spans="2:11" ht="33" customHeight="1" x14ac:dyDescent="0.25">
      <c r="B55" s="211"/>
      <c r="C55" s="39" t="s">
        <v>98</v>
      </c>
      <c r="D55" s="133"/>
      <c r="E55" s="13" t="s">
        <v>88</v>
      </c>
      <c r="F55" s="13" t="s">
        <v>83</v>
      </c>
      <c r="G55" s="13" t="s">
        <v>84</v>
      </c>
      <c r="H55" s="52" t="s">
        <v>85</v>
      </c>
      <c r="I55" s="87" t="s">
        <v>170</v>
      </c>
      <c r="J55" s="20" t="s">
        <v>7</v>
      </c>
    </row>
    <row r="56" spans="2:11" ht="19.5" customHeight="1" thickBot="1" x14ac:dyDescent="0.3">
      <c r="B56" s="211"/>
      <c r="C56" s="212" t="s">
        <v>95</v>
      </c>
      <c r="D56" s="213"/>
      <c r="E56" s="213"/>
      <c r="F56" s="213"/>
      <c r="G56" s="213"/>
      <c r="H56" s="213"/>
      <c r="I56" s="214"/>
      <c r="J56" s="65"/>
    </row>
    <row r="57" spans="2:11" ht="23.25" thickBot="1" x14ac:dyDescent="0.3">
      <c r="B57" s="211"/>
      <c r="C57" s="237" t="s">
        <v>97</v>
      </c>
      <c r="D57" s="163" t="s">
        <v>61</v>
      </c>
      <c r="E57" s="160">
        <v>0</v>
      </c>
      <c r="F57" s="162">
        <v>1500</v>
      </c>
      <c r="G57" s="162">
        <f>3500+F57</f>
        <v>5000</v>
      </c>
      <c r="H57" s="162">
        <f>3500+G57</f>
        <v>8500</v>
      </c>
      <c r="I57" s="162">
        <f>1500+H57+900</f>
        <v>10900</v>
      </c>
      <c r="J57" s="217" t="s">
        <v>75</v>
      </c>
    </row>
    <row r="58" spans="2:11" ht="23.25" thickBot="1" x14ac:dyDescent="0.3">
      <c r="B58" s="211"/>
      <c r="C58" s="238"/>
      <c r="D58" s="163" t="s">
        <v>60</v>
      </c>
      <c r="E58" s="161"/>
      <c r="F58" s="161">
        <v>2036</v>
      </c>
      <c r="G58" s="161">
        <v>5076</v>
      </c>
      <c r="H58" s="162">
        <v>10937</v>
      </c>
      <c r="I58" s="162"/>
      <c r="J58" s="218"/>
      <c r="K58" s="192"/>
    </row>
    <row r="59" spans="2:11" ht="23.25" thickBot="1" x14ac:dyDescent="0.3">
      <c r="B59" s="211"/>
      <c r="C59" s="238"/>
      <c r="D59" s="163" t="s">
        <v>58</v>
      </c>
      <c r="E59" s="161">
        <v>0</v>
      </c>
      <c r="F59" s="162">
        <v>1000</v>
      </c>
      <c r="G59" s="162">
        <f>3000+F59</f>
        <v>4000</v>
      </c>
      <c r="H59" s="162">
        <f>2500+G59</f>
        <v>6500</v>
      </c>
      <c r="I59" s="162">
        <f>1500+H59</f>
        <v>8000</v>
      </c>
      <c r="J59" s="218"/>
    </row>
    <row r="60" spans="2:11" ht="23.25" thickBot="1" x14ac:dyDescent="0.3">
      <c r="B60" s="211"/>
      <c r="C60" s="238"/>
      <c r="D60" s="163" t="s">
        <v>59</v>
      </c>
      <c r="E60" s="161"/>
      <c r="F60" s="161">
        <v>677</v>
      </c>
      <c r="G60" s="161">
        <v>4148</v>
      </c>
      <c r="H60" s="162">
        <v>8150</v>
      </c>
      <c r="I60" s="161"/>
      <c r="J60" s="218"/>
      <c r="K60" s="192"/>
    </row>
    <row r="61" spans="2:11" ht="96" customHeight="1" thickBot="1" x14ac:dyDescent="0.3">
      <c r="B61" s="211"/>
      <c r="C61" s="239"/>
      <c r="D61" s="240" t="s">
        <v>138</v>
      </c>
      <c r="E61" s="241"/>
      <c r="F61" s="241"/>
      <c r="G61" s="241"/>
      <c r="H61" s="241"/>
      <c r="I61" s="242"/>
      <c r="J61" s="219"/>
    </row>
    <row r="62" spans="2:11" x14ac:dyDescent="0.25">
      <c r="B62" s="205" t="s">
        <v>14</v>
      </c>
      <c r="C62" s="284" t="s">
        <v>16</v>
      </c>
      <c r="D62" s="339"/>
      <c r="E62" s="286" t="s">
        <v>17</v>
      </c>
      <c r="F62" s="339"/>
      <c r="G62" s="286" t="s">
        <v>18</v>
      </c>
      <c r="H62" s="286"/>
      <c r="I62" s="339"/>
      <c r="J62" s="19" t="s">
        <v>19</v>
      </c>
    </row>
    <row r="63" spans="2:11" ht="13.5" thickBot="1" x14ac:dyDescent="0.3">
      <c r="B63" s="367"/>
      <c r="C63" s="287">
        <v>6840000</v>
      </c>
      <c r="D63" s="340"/>
      <c r="E63" s="289"/>
      <c r="F63" s="341"/>
      <c r="G63" s="289"/>
      <c r="H63" s="289"/>
      <c r="I63" s="341"/>
      <c r="J63" s="114"/>
    </row>
    <row r="64" spans="2:11" ht="13.5" thickBot="1" x14ac:dyDescent="0.3">
      <c r="B64" s="17" t="s">
        <v>15</v>
      </c>
      <c r="C64" s="18" t="s">
        <v>20</v>
      </c>
      <c r="D64" s="135"/>
      <c r="E64" s="115"/>
      <c r="F64" s="115"/>
      <c r="G64" s="115"/>
      <c r="H64" s="115"/>
      <c r="I64" s="115"/>
      <c r="J64" s="136"/>
    </row>
    <row r="65" spans="1:14" ht="15" customHeight="1" thickBot="1" x14ac:dyDescent="0.25">
      <c r="B65" s="22" t="s">
        <v>24</v>
      </c>
      <c r="C65" s="281">
        <v>0.15</v>
      </c>
      <c r="D65" s="360"/>
      <c r="E65" s="137"/>
      <c r="F65" s="115"/>
      <c r="G65" s="115"/>
      <c r="H65" s="115"/>
      <c r="I65" s="115"/>
      <c r="J65" s="136"/>
    </row>
    <row r="66" spans="1:14" ht="15.75" thickBot="1" x14ac:dyDescent="0.3">
      <c r="A66" s="5"/>
      <c r="B66" s="51"/>
      <c r="C66" s="25"/>
      <c r="D66" s="24"/>
      <c r="E66" s="11"/>
      <c r="F66" s="11"/>
      <c r="G66" s="11"/>
      <c r="H66" s="11"/>
      <c r="I66" s="11"/>
      <c r="J66" s="44"/>
    </row>
    <row r="67" spans="1:14" ht="26.25" thickBot="1" x14ac:dyDescent="0.3">
      <c r="B67" s="21" t="s">
        <v>21</v>
      </c>
      <c r="C67" s="42" t="s">
        <v>22</v>
      </c>
      <c r="D67" s="93"/>
      <c r="E67" s="175" t="s">
        <v>88</v>
      </c>
      <c r="F67" s="176" t="s">
        <v>83</v>
      </c>
      <c r="G67" s="177" t="s">
        <v>84</v>
      </c>
      <c r="H67" s="178" t="s">
        <v>85</v>
      </c>
      <c r="I67" s="87" t="s">
        <v>170</v>
      </c>
      <c r="J67" s="14" t="s">
        <v>7</v>
      </c>
    </row>
    <row r="68" spans="1:14" ht="15" customHeight="1" thickBot="1" x14ac:dyDescent="0.3">
      <c r="B68" s="356" t="s">
        <v>50</v>
      </c>
      <c r="C68" s="352" t="s">
        <v>125</v>
      </c>
      <c r="D68" s="68" t="s">
        <v>3</v>
      </c>
      <c r="E68" s="173">
        <v>0</v>
      </c>
      <c r="F68" s="186">
        <v>40000</v>
      </c>
      <c r="G68" s="187">
        <v>150000</v>
      </c>
      <c r="H68" s="188">
        <v>150000</v>
      </c>
      <c r="I68" s="189">
        <v>100000</v>
      </c>
      <c r="J68" s="207" t="s">
        <v>106</v>
      </c>
      <c r="L68" s="195"/>
      <c r="N68" s="196"/>
    </row>
    <row r="69" spans="1:14" ht="15" customHeight="1" thickBot="1" x14ac:dyDescent="0.25">
      <c r="B69" s="273"/>
      <c r="C69" s="352"/>
      <c r="D69" s="140" t="s">
        <v>111</v>
      </c>
      <c r="E69" s="173"/>
      <c r="F69" s="190">
        <v>42448</v>
      </c>
      <c r="G69" s="184">
        <v>133896</v>
      </c>
      <c r="H69" s="174">
        <v>116517</v>
      </c>
      <c r="I69" s="139"/>
      <c r="J69" s="208"/>
      <c r="K69" s="192"/>
      <c r="N69" s="196"/>
    </row>
    <row r="70" spans="1:14" ht="15" customHeight="1" thickBot="1" x14ac:dyDescent="0.25">
      <c r="B70" s="273"/>
      <c r="C70" s="353"/>
      <c r="D70" s="141" t="s">
        <v>110</v>
      </c>
      <c r="E70" s="173"/>
      <c r="F70" s="185">
        <v>19041</v>
      </c>
      <c r="G70" s="191">
        <v>35197</v>
      </c>
      <c r="H70" s="100">
        <v>43095</v>
      </c>
      <c r="I70" s="172"/>
      <c r="J70" s="211"/>
    </row>
    <row r="71" spans="1:14" ht="189" customHeight="1" thickBot="1" x14ac:dyDescent="0.3">
      <c r="B71" s="273"/>
      <c r="C71" s="225"/>
      <c r="D71" s="354" t="s">
        <v>122</v>
      </c>
      <c r="E71" s="355"/>
      <c r="F71" s="269"/>
      <c r="G71" s="269"/>
      <c r="H71" s="269"/>
      <c r="I71" s="270"/>
      <c r="J71" s="226"/>
    </row>
    <row r="72" spans="1:14" ht="25.5" x14ac:dyDescent="0.25">
      <c r="B72" s="273"/>
      <c r="C72" s="39" t="s">
        <v>23</v>
      </c>
      <c r="D72" s="41"/>
      <c r="E72" s="13" t="s">
        <v>88</v>
      </c>
      <c r="F72" s="13" t="s">
        <v>83</v>
      </c>
      <c r="G72" s="13" t="s">
        <v>84</v>
      </c>
      <c r="H72" s="52" t="s">
        <v>85</v>
      </c>
      <c r="I72" s="87" t="s">
        <v>170</v>
      </c>
      <c r="J72" s="38" t="s">
        <v>7</v>
      </c>
    </row>
    <row r="73" spans="1:14" ht="15" customHeight="1" x14ac:dyDescent="0.25">
      <c r="B73" s="273"/>
      <c r="C73" s="223" t="s">
        <v>143</v>
      </c>
      <c r="D73" s="72" t="s">
        <v>3</v>
      </c>
      <c r="E73" s="28">
        <v>0</v>
      </c>
      <c r="F73" s="28">
        <v>2000</v>
      </c>
      <c r="G73" s="28">
        <v>7500</v>
      </c>
      <c r="H73" s="78">
        <v>12500</v>
      </c>
      <c r="I73" s="78">
        <v>15000</v>
      </c>
      <c r="J73" s="207" t="s">
        <v>73</v>
      </c>
    </row>
    <row r="74" spans="1:14" ht="15" customHeight="1" x14ac:dyDescent="0.25">
      <c r="B74" s="273"/>
      <c r="C74" s="224"/>
      <c r="D74" s="72" t="s">
        <v>4</v>
      </c>
      <c r="E74"/>
      <c r="F74" s="28">
        <v>2685</v>
      </c>
      <c r="G74" s="169">
        <v>8489</v>
      </c>
      <c r="H74" s="78">
        <v>17651</v>
      </c>
      <c r="I74" s="78"/>
      <c r="J74" s="211"/>
      <c r="K74" s="192"/>
    </row>
    <row r="75" spans="1:14" ht="216.75" customHeight="1" thickBot="1" x14ac:dyDescent="0.3">
      <c r="B75" s="273"/>
      <c r="C75" s="225"/>
      <c r="D75" s="357" t="s">
        <v>159</v>
      </c>
      <c r="E75" s="358"/>
      <c r="F75" s="358"/>
      <c r="G75" s="358"/>
      <c r="H75" s="359"/>
      <c r="I75" s="359"/>
      <c r="J75" s="226"/>
    </row>
    <row r="76" spans="1:14" ht="25.5" x14ac:dyDescent="0.25">
      <c r="B76" s="273"/>
      <c r="C76" s="39" t="s">
        <v>69</v>
      </c>
      <c r="D76" s="6"/>
      <c r="E76" s="13" t="s">
        <v>88</v>
      </c>
      <c r="F76" s="13" t="s">
        <v>83</v>
      </c>
      <c r="G76" s="13" t="s">
        <v>84</v>
      </c>
      <c r="H76" s="52" t="s">
        <v>85</v>
      </c>
      <c r="I76" s="87" t="s">
        <v>170</v>
      </c>
      <c r="J76" s="14" t="s">
        <v>7</v>
      </c>
    </row>
    <row r="77" spans="1:14" ht="15" customHeight="1" x14ac:dyDescent="0.25">
      <c r="B77" s="273"/>
      <c r="C77" s="223" t="s">
        <v>103</v>
      </c>
      <c r="D77" s="72" t="s">
        <v>3</v>
      </c>
      <c r="E77" s="34">
        <v>0</v>
      </c>
      <c r="F77" s="34">
        <f>E77+1000</f>
        <v>1000</v>
      </c>
      <c r="G77" s="34">
        <f>F77+4000</f>
        <v>5000</v>
      </c>
      <c r="H77" s="34">
        <f>G77+1000</f>
        <v>6000</v>
      </c>
      <c r="I77" s="34">
        <f>H77+0</f>
        <v>6000</v>
      </c>
      <c r="J77" s="229" t="s">
        <v>74</v>
      </c>
    </row>
    <row r="78" spans="1:14" ht="15" customHeight="1" x14ac:dyDescent="0.2">
      <c r="B78" s="273"/>
      <c r="C78" s="224"/>
      <c r="D78" s="72" t="s">
        <v>4</v>
      </c>
      <c r="E78" s="28"/>
      <c r="F78" s="28">
        <v>4130</v>
      </c>
      <c r="G78" s="182">
        <v>5557</v>
      </c>
      <c r="H78" s="34">
        <v>8518</v>
      </c>
      <c r="I78" s="28"/>
      <c r="J78" s="230"/>
      <c r="K78" s="192"/>
    </row>
    <row r="79" spans="1:14" ht="119.25" customHeight="1" thickBot="1" x14ac:dyDescent="0.3">
      <c r="B79" s="274"/>
      <c r="C79" s="225"/>
      <c r="D79" s="220" t="s">
        <v>157</v>
      </c>
      <c r="E79" s="227"/>
      <c r="F79" s="227"/>
      <c r="G79" s="227"/>
      <c r="H79" s="227"/>
      <c r="I79" s="227"/>
      <c r="J79" s="231"/>
    </row>
    <row r="80" spans="1:14" ht="24.75" customHeight="1" x14ac:dyDescent="0.25">
      <c r="B80" s="95"/>
      <c r="C80" s="39" t="s">
        <v>93</v>
      </c>
      <c r="D80" s="41"/>
      <c r="E80" s="13" t="s">
        <v>88</v>
      </c>
      <c r="F80" s="13" t="s">
        <v>83</v>
      </c>
      <c r="G80" s="13" t="s">
        <v>84</v>
      </c>
      <c r="H80" s="52" t="s">
        <v>85</v>
      </c>
      <c r="I80" s="87" t="s">
        <v>170</v>
      </c>
      <c r="J80" s="38" t="s">
        <v>7</v>
      </c>
    </row>
    <row r="81" spans="2:11" ht="15" customHeight="1" x14ac:dyDescent="0.25">
      <c r="B81" s="96"/>
      <c r="C81" s="223" t="s">
        <v>104</v>
      </c>
      <c r="D81" s="72" t="s">
        <v>3</v>
      </c>
      <c r="E81" s="28">
        <v>0</v>
      </c>
      <c r="F81" s="28">
        <f>10000+6000+1500</f>
        <v>17500</v>
      </c>
      <c r="G81" s="28">
        <v>46000</v>
      </c>
      <c r="H81" s="78">
        <v>70500</v>
      </c>
      <c r="I81" s="78">
        <f>70500+25400</f>
        <v>95900</v>
      </c>
      <c r="J81" s="207" t="s">
        <v>107</v>
      </c>
    </row>
    <row r="82" spans="2:11" ht="15" customHeight="1" x14ac:dyDescent="0.25">
      <c r="B82" s="96"/>
      <c r="C82" s="224"/>
      <c r="D82" s="72" t="s">
        <v>4</v>
      </c>
      <c r="E82"/>
      <c r="F82" s="28">
        <v>24798</v>
      </c>
      <c r="G82" s="169">
        <v>49619</v>
      </c>
      <c r="H82" s="78">
        <v>77259</v>
      </c>
      <c r="I82" s="78"/>
      <c r="J82" s="211"/>
    </row>
    <row r="83" spans="2:11" ht="162.75" customHeight="1" thickBot="1" x14ac:dyDescent="0.3">
      <c r="B83" s="96"/>
      <c r="C83" s="225"/>
      <c r="D83" s="220" t="s">
        <v>135</v>
      </c>
      <c r="E83" s="227"/>
      <c r="F83" s="227"/>
      <c r="G83" s="227"/>
      <c r="H83" s="228"/>
      <c r="I83" s="228"/>
      <c r="J83" s="226"/>
    </row>
    <row r="84" spans="2:11" ht="28.5" customHeight="1" x14ac:dyDescent="0.25">
      <c r="B84" s="99"/>
      <c r="C84" s="39" t="s">
        <v>94</v>
      </c>
      <c r="D84" s="41"/>
      <c r="E84" s="13" t="s">
        <v>88</v>
      </c>
      <c r="F84" s="13" t="s">
        <v>83</v>
      </c>
      <c r="G84" s="13" t="s">
        <v>84</v>
      </c>
      <c r="H84" s="52" t="s">
        <v>85</v>
      </c>
      <c r="I84" s="87" t="s">
        <v>170</v>
      </c>
      <c r="J84" s="38" t="s">
        <v>7</v>
      </c>
    </row>
    <row r="85" spans="2:11" ht="30.75" customHeight="1" x14ac:dyDescent="0.25">
      <c r="B85" s="99"/>
      <c r="C85" s="223" t="s">
        <v>102</v>
      </c>
      <c r="D85" s="72" t="s">
        <v>3</v>
      </c>
      <c r="E85" s="28">
        <v>0</v>
      </c>
      <c r="F85" s="28">
        <v>8000</v>
      </c>
      <c r="G85" s="28">
        <v>15000</v>
      </c>
      <c r="H85" s="78">
        <v>13000</v>
      </c>
      <c r="I85" s="149">
        <v>7000</v>
      </c>
      <c r="J85" s="207" t="s">
        <v>105</v>
      </c>
    </row>
    <row r="86" spans="2:11" ht="15" customHeight="1" thickBot="1" x14ac:dyDescent="0.25">
      <c r="B86" s="99"/>
      <c r="C86" s="224"/>
      <c r="D86" s="72" t="s">
        <v>4</v>
      </c>
      <c r="E86" s="98"/>
      <c r="F86" s="98">
        <v>14578</v>
      </c>
      <c r="G86" s="183">
        <v>15952</v>
      </c>
      <c r="H86" s="78">
        <v>16499</v>
      </c>
      <c r="I86" s="98"/>
      <c r="J86" s="208"/>
      <c r="K86" s="192"/>
    </row>
    <row r="87" spans="2:11" ht="74.25" customHeight="1" thickBot="1" x14ac:dyDescent="0.3">
      <c r="B87" s="99"/>
      <c r="C87" s="225"/>
      <c r="D87" s="220" t="s">
        <v>123</v>
      </c>
      <c r="E87" s="227"/>
      <c r="F87" s="227"/>
      <c r="G87" s="227"/>
      <c r="H87" s="228"/>
      <c r="I87" s="228"/>
      <c r="J87" s="209"/>
      <c r="K87" s="78"/>
    </row>
    <row r="88" spans="2:11" ht="24.75" customHeight="1" x14ac:dyDescent="0.25">
      <c r="B88" s="96"/>
      <c r="C88" s="39" t="s">
        <v>116</v>
      </c>
      <c r="D88" s="41"/>
      <c r="E88" s="13" t="s">
        <v>88</v>
      </c>
      <c r="F88" s="13" t="s">
        <v>83</v>
      </c>
      <c r="G88" s="13" t="s">
        <v>84</v>
      </c>
      <c r="H88" s="52" t="s">
        <v>85</v>
      </c>
      <c r="I88" s="87" t="s">
        <v>170</v>
      </c>
      <c r="J88" s="38" t="s">
        <v>7</v>
      </c>
    </row>
    <row r="89" spans="2:11" ht="15" customHeight="1" x14ac:dyDescent="0.25">
      <c r="B89" s="96"/>
      <c r="C89" s="232" t="s">
        <v>150</v>
      </c>
      <c r="D89" s="72" t="s">
        <v>3</v>
      </c>
      <c r="E89" s="28">
        <v>0</v>
      </c>
      <c r="F89" s="28">
        <v>4000</v>
      </c>
      <c r="G89" s="28">
        <v>8000</v>
      </c>
      <c r="H89" s="78">
        <v>8500</v>
      </c>
      <c r="I89" s="78">
        <v>8750</v>
      </c>
      <c r="J89" s="207" t="s">
        <v>108</v>
      </c>
    </row>
    <row r="90" spans="2:11" ht="18" customHeight="1" thickBot="1" x14ac:dyDescent="0.3">
      <c r="B90" s="96"/>
      <c r="C90" s="233"/>
      <c r="D90" s="72" t="s">
        <v>4</v>
      </c>
      <c r="E90"/>
      <c r="F90" s="98">
        <v>7111</v>
      </c>
      <c r="G90" s="183">
        <v>8129</v>
      </c>
      <c r="H90" s="78">
        <v>11382</v>
      </c>
      <c r="I90" s="98"/>
      <c r="J90" s="236"/>
    </row>
    <row r="91" spans="2:11" ht="151.5" customHeight="1" thickBot="1" x14ac:dyDescent="0.3">
      <c r="B91" s="159"/>
      <c r="C91" s="234"/>
      <c r="D91" s="220" t="s">
        <v>152</v>
      </c>
      <c r="E91" s="227"/>
      <c r="F91" s="227"/>
      <c r="G91" s="227"/>
      <c r="H91" s="228"/>
      <c r="I91" s="228"/>
      <c r="J91" s="158"/>
    </row>
    <row r="92" spans="2:11" ht="20.25" customHeight="1" thickBot="1" x14ac:dyDescent="0.3">
      <c r="B92" s="205" t="s">
        <v>14</v>
      </c>
      <c r="C92" s="235"/>
      <c r="D92" s="5"/>
      <c r="E92" s="5"/>
      <c r="F92" s="5"/>
      <c r="G92" s="5"/>
      <c r="H92" s="5"/>
      <c r="I92" s="5"/>
      <c r="J92" s="142" t="s">
        <v>117</v>
      </c>
    </row>
    <row r="93" spans="2:11" ht="19.5" customHeight="1" thickBot="1" x14ac:dyDescent="0.3">
      <c r="B93" s="206"/>
      <c r="C93" s="203">
        <v>6080000</v>
      </c>
      <c r="D93" s="204"/>
      <c r="E93" s="200">
        <v>0</v>
      </c>
      <c r="F93" s="202"/>
      <c r="G93" s="200">
        <v>0</v>
      </c>
      <c r="H93" s="201"/>
      <c r="I93" s="202"/>
      <c r="J93" s="79">
        <v>100</v>
      </c>
    </row>
    <row r="94" spans="2:11" ht="15.75" customHeight="1" thickBot="1" x14ac:dyDescent="0.3">
      <c r="B94" s="17" t="s">
        <v>15</v>
      </c>
      <c r="C94" s="18" t="s">
        <v>20</v>
      </c>
      <c r="D94" s="23"/>
      <c r="E94" s="11"/>
      <c r="F94" s="11"/>
      <c r="G94" s="11"/>
      <c r="H94" s="11"/>
      <c r="I94" s="11"/>
      <c r="J94" s="5"/>
    </row>
    <row r="95" spans="2:11" ht="13.5" thickBot="1" x14ac:dyDescent="0.25">
      <c r="B95" s="22" t="s">
        <v>24</v>
      </c>
      <c r="C95" s="317">
        <v>0.3</v>
      </c>
      <c r="D95" s="324"/>
    </row>
    <row r="96" spans="2:11" ht="13.5" thickBot="1" x14ac:dyDescent="0.3"/>
    <row r="97" spans="2:10" ht="25.5" x14ac:dyDescent="0.25">
      <c r="B97" s="21" t="s">
        <v>25</v>
      </c>
      <c r="C97" s="39" t="s">
        <v>26</v>
      </c>
      <c r="D97" s="110"/>
      <c r="E97" s="13" t="s">
        <v>88</v>
      </c>
      <c r="F97" s="13" t="s">
        <v>83</v>
      </c>
      <c r="G97" s="13" t="s">
        <v>84</v>
      </c>
      <c r="H97" s="52" t="s">
        <v>85</v>
      </c>
      <c r="I97" s="87" t="s">
        <v>170</v>
      </c>
      <c r="J97" s="14" t="s">
        <v>7</v>
      </c>
    </row>
    <row r="98" spans="2:10" ht="14.25" customHeight="1" x14ac:dyDescent="0.25">
      <c r="B98" s="207" t="s">
        <v>28</v>
      </c>
      <c r="C98" s="325" t="s">
        <v>126</v>
      </c>
      <c r="D98" s="118" t="s">
        <v>3</v>
      </c>
      <c r="E98" s="32">
        <v>0</v>
      </c>
      <c r="F98" s="85">
        <v>1750</v>
      </c>
      <c r="G98" s="85">
        <f>4950+F98</f>
        <v>6700</v>
      </c>
      <c r="H98" s="85">
        <f>4500+G98</f>
        <v>11200</v>
      </c>
      <c r="I98" s="150">
        <f>2300+H98</f>
        <v>13500</v>
      </c>
      <c r="J98" s="229" t="s">
        <v>109</v>
      </c>
    </row>
    <row r="99" spans="2:10" ht="14.25" customHeight="1" x14ac:dyDescent="0.2">
      <c r="B99" s="265"/>
      <c r="C99" s="326"/>
      <c r="D99" s="118" t="s">
        <v>4</v>
      </c>
      <c r="E99" s="32"/>
      <c r="F99" s="143">
        <v>1969</v>
      </c>
      <c r="G99" s="183">
        <v>6446</v>
      </c>
      <c r="H99" s="85">
        <v>11882</v>
      </c>
      <c r="I99" s="32"/>
      <c r="J99" s="230"/>
    </row>
    <row r="100" spans="2:10" ht="127.5" customHeight="1" thickBot="1" x14ac:dyDescent="0.3">
      <c r="B100" s="265"/>
      <c r="C100" s="327"/>
      <c r="D100" s="328" t="s">
        <v>139</v>
      </c>
      <c r="E100" s="329"/>
      <c r="F100" s="329"/>
      <c r="G100" s="329"/>
      <c r="H100" s="329"/>
      <c r="I100" s="329"/>
      <c r="J100" s="231"/>
    </row>
    <row r="101" spans="2:10" ht="25.5" x14ac:dyDescent="0.25">
      <c r="B101" s="265"/>
      <c r="C101" s="39" t="s">
        <v>27</v>
      </c>
      <c r="D101" s="152"/>
      <c r="E101" s="156" t="s">
        <v>88</v>
      </c>
      <c r="F101" s="156" t="s">
        <v>83</v>
      </c>
      <c r="G101" s="156" t="s">
        <v>84</v>
      </c>
      <c r="H101" s="157" t="s">
        <v>85</v>
      </c>
      <c r="I101" s="87" t="s">
        <v>170</v>
      </c>
      <c r="J101" s="14" t="s">
        <v>7</v>
      </c>
    </row>
    <row r="102" spans="2:10" ht="15" customHeight="1" x14ac:dyDescent="0.25">
      <c r="B102" s="265"/>
      <c r="C102" s="223" t="s">
        <v>158</v>
      </c>
      <c r="D102" s="118" t="s">
        <v>3</v>
      </c>
      <c r="E102" s="154">
        <v>0</v>
      </c>
      <c r="F102" s="155">
        <v>6800</v>
      </c>
      <c r="G102" s="155">
        <v>25500</v>
      </c>
      <c r="H102" s="155">
        <v>42500</v>
      </c>
      <c r="I102" s="155">
        <v>51000</v>
      </c>
      <c r="J102" s="229" t="s">
        <v>55</v>
      </c>
    </row>
    <row r="103" spans="2:10" ht="15.75" customHeight="1" x14ac:dyDescent="0.2">
      <c r="B103" s="265"/>
      <c r="C103" s="330"/>
      <c r="D103" s="118" t="s">
        <v>4</v>
      </c>
      <c r="E103" s="153"/>
      <c r="F103" s="155">
        <v>12474</v>
      </c>
      <c r="G103" s="183">
        <v>28302</v>
      </c>
      <c r="H103" s="155">
        <v>45236</v>
      </c>
      <c r="I103" s="153"/>
      <c r="J103" s="230"/>
    </row>
    <row r="104" spans="2:10" ht="96" customHeight="1" thickBot="1" x14ac:dyDescent="0.3">
      <c r="B104" s="265"/>
      <c r="C104" s="327"/>
      <c r="D104" s="331" t="s">
        <v>156</v>
      </c>
      <c r="E104" s="329"/>
      <c r="F104" s="329"/>
      <c r="G104" s="329"/>
      <c r="H104" s="329"/>
      <c r="I104" s="329"/>
      <c r="J104" s="231"/>
    </row>
    <row r="105" spans="2:10" ht="25.5" x14ac:dyDescent="0.25">
      <c r="B105" s="265"/>
      <c r="C105" s="39" t="s">
        <v>70</v>
      </c>
      <c r="D105" s="33"/>
      <c r="E105" s="13" t="s">
        <v>88</v>
      </c>
      <c r="F105" s="13" t="s">
        <v>83</v>
      </c>
      <c r="G105" s="13" t="s">
        <v>84</v>
      </c>
      <c r="H105" s="52" t="s">
        <v>85</v>
      </c>
      <c r="I105" s="87" t="s">
        <v>170</v>
      </c>
      <c r="J105" s="14" t="s">
        <v>7</v>
      </c>
    </row>
    <row r="106" spans="2:10" ht="16.5" customHeight="1" x14ac:dyDescent="0.25">
      <c r="B106" s="265"/>
      <c r="C106" s="332" t="s">
        <v>171</v>
      </c>
      <c r="D106" s="118" t="s">
        <v>3</v>
      </c>
      <c r="E106" s="32">
        <v>0</v>
      </c>
      <c r="F106" s="112">
        <v>1750</v>
      </c>
      <c r="G106" s="113">
        <f>4850+F106</f>
        <v>6600</v>
      </c>
      <c r="H106" s="113">
        <f>4400+G106</f>
        <v>11000</v>
      </c>
      <c r="I106" s="150">
        <f>2200+H106</f>
        <v>13200</v>
      </c>
      <c r="J106" s="229" t="s">
        <v>56</v>
      </c>
    </row>
    <row r="107" spans="2:10" ht="61.5" customHeight="1" x14ac:dyDescent="0.25">
      <c r="B107" s="265"/>
      <c r="C107" s="332"/>
      <c r="D107" s="118" t="s">
        <v>4</v>
      </c>
      <c r="E107" s="143"/>
      <c r="F107" s="179">
        <v>2378</v>
      </c>
      <c r="G107" s="179">
        <v>7693</v>
      </c>
      <c r="H107" s="113">
        <v>13129</v>
      </c>
      <c r="I107" s="143"/>
      <c r="J107" s="323"/>
    </row>
    <row r="108" spans="2:10" ht="110.25" customHeight="1" thickBot="1" x14ac:dyDescent="0.3">
      <c r="B108" s="265"/>
      <c r="C108" s="333"/>
      <c r="D108" s="220" t="s">
        <v>172</v>
      </c>
      <c r="E108" s="221"/>
      <c r="F108" s="221"/>
      <c r="G108" s="221"/>
      <c r="H108" s="221"/>
      <c r="I108" s="221"/>
      <c r="J108" s="16" t="s">
        <v>49</v>
      </c>
    </row>
    <row r="109" spans="2:10" ht="16.5" customHeight="1" x14ac:dyDescent="0.25">
      <c r="B109" s="205" t="s">
        <v>14</v>
      </c>
      <c r="C109" s="284" t="s">
        <v>16</v>
      </c>
      <c r="D109" s="285"/>
      <c r="E109" s="286" t="s">
        <v>17</v>
      </c>
      <c r="F109" s="285"/>
      <c r="G109" s="337" t="s">
        <v>18</v>
      </c>
      <c r="H109" s="338"/>
      <c r="I109" s="284"/>
      <c r="J109" s="19" t="s">
        <v>19</v>
      </c>
    </row>
    <row r="110" spans="2:10" ht="16.5" customHeight="1" thickBot="1" x14ac:dyDescent="0.3">
      <c r="B110" s="245"/>
      <c r="C110" s="287">
        <v>6460000</v>
      </c>
      <c r="D110" s="288"/>
      <c r="E110" s="289">
        <v>0</v>
      </c>
      <c r="F110" s="290"/>
      <c r="G110" s="334">
        <v>0</v>
      </c>
      <c r="H110" s="335"/>
      <c r="I110" s="336"/>
      <c r="J110" s="114">
        <v>100</v>
      </c>
    </row>
    <row r="111" spans="2:10" ht="16.5" customHeight="1" thickBot="1" x14ac:dyDescent="0.3">
      <c r="B111" s="17" t="s">
        <v>15</v>
      </c>
      <c r="C111" s="18" t="s">
        <v>20</v>
      </c>
      <c r="D111" s="119"/>
      <c r="E111" s="115"/>
      <c r="F111" s="115"/>
      <c r="G111" s="115"/>
      <c r="H111" s="115"/>
      <c r="I111" s="115"/>
      <c r="J111" s="116"/>
    </row>
    <row r="112" spans="2:10" ht="16.5" customHeight="1" thickBot="1" x14ac:dyDescent="0.25">
      <c r="B112" s="22" t="s">
        <v>24</v>
      </c>
      <c r="C112" s="317">
        <v>0.2</v>
      </c>
      <c r="D112" s="318"/>
      <c r="E112" s="111"/>
      <c r="F112" s="111"/>
      <c r="G112" s="111"/>
      <c r="H112" s="111"/>
      <c r="I112" s="111"/>
      <c r="J112" s="117"/>
    </row>
    <row r="113" spans="2:11" ht="13.5" thickBot="1" x14ac:dyDescent="0.3"/>
    <row r="114" spans="2:11" ht="25.5" x14ac:dyDescent="0.25">
      <c r="B114" s="21" t="s">
        <v>29</v>
      </c>
      <c r="C114" s="57" t="s">
        <v>30</v>
      </c>
      <c r="D114" s="133"/>
      <c r="E114" s="13" t="s">
        <v>88</v>
      </c>
      <c r="F114" s="13" t="s">
        <v>83</v>
      </c>
      <c r="G114" s="13" t="s">
        <v>84</v>
      </c>
      <c r="H114" s="52" t="s">
        <v>85</v>
      </c>
      <c r="I114" s="87" t="s">
        <v>170</v>
      </c>
      <c r="J114" s="14" t="s">
        <v>7</v>
      </c>
    </row>
    <row r="115" spans="2:11" ht="15" customHeight="1" x14ac:dyDescent="0.25">
      <c r="B115" s="208" t="s">
        <v>112</v>
      </c>
      <c r="C115" s="243" t="s">
        <v>165</v>
      </c>
      <c r="D115" s="118" t="s">
        <v>3</v>
      </c>
      <c r="E115" s="112">
        <v>0</v>
      </c>
      <c r="F115" s="112">
        <v>6000</v>
      </c>
      <c r="G115" s="112">
        <v>11000</v>
      </c>
      <c r="H115" s="112">
        <v>12000</v>
      </c>
      <c r="I115" s="134">
        <v>2000</v>
      </c>
      <c r="J115" s="229" t="s">
        <v>96</v>
      </c>
    </row>
    <row r="116" spans="2:11" ht="15" customHeight="1" x14ac:dyDescent="0.2">
      <c r="B116" s="208"/>
      <c r="C116" s="243"/>
      <c r="D116" s="118" t="s">
        <v>113</v>
      </c>
      <c r="E116" s="143"/>
      <c r="F116" s="169">
        <v>2994</v>
      </c>
      <c r="G116" s="32">
        <v>10122</v>
      </c>
      <c r="H116" s="112">
        <v>8792</v>
      </c>
      <c r="I116" s="143"/>
      <c r="J116" s="230"/>
      <c r="K116" s="192"/>
    </row>
    <row r="117" spans="2:11" ht="24.75" customHeight="1" x14ac:dyDescent="0.25">
      <c r="B117" s="208"/>
      <c r="C117" s="243"/>
      <c r="D117" s="118" t="s">
        <v>114</v>
      </c>
      <c r="E117" s="143"/>
      <c r="F117" s="32">
        <v>4490</v>
      </c>
      <c r="G117" s="32">
        <v>6763</v>
      </c>
      <c r="H117" s="112">
        <v>4260</v>
      </c>
      <c r="I117" s="143"/>
      <c r="J117" s="230"/>
    </row>
    <row r="118" spans="2:11" ht="95.25" customHeight="1" thickBot="1" x14ac:dyDescent="0.3">
      <c r="B118" s="208"/>
      <c r="C118" s="244"/>
      <c r="D118" s="220" t="s">
        <v>166</v>
      </c>
      <c r="E118" s="221"/>
      <c r="F118" s="221"/>
      <c r="G118" s="221"/>
      <c r="H118" s="221"/>
      <c r="I118" s="221"/>
      <c r="J118" s="231"/>
    </row>
    <row r="119" spans="2:11" ht="25.5" x14ac:dyDescent="0.25">
      <c r="B119" s="208"/>
      <c r="C119" s="97" t="s">
        <v>31</v>
      </c>
      <c r="D119" s="133"/>
      <c r="E119" s="13" t="s">
        <v>88</v>
      </c>
      <c r="F119" s="13" t="s">
        <v>83</v>
      </c>
      <c r="G119" s="13" t="s">
        <v>84</v>
      </c>
      <c r="H119" s="52" t="s">
        <v>85</v>
      </c>
      <c r="I119" s="87" t="s">
        <v>170</v>
      </c>
      <c r="J119" s="20" t="s">
        <v>7</v>
      </c>
    </row>
    <row r="120" spans="2:11" ht="15" customHeight="1" x14ac:dyDescent="0.25">
      <c r="B120" s="208"/>
      <c r="C120" s="215" t="s">
        <v>132</v>
      </c>
      <c r="D120" s="118" t="s">
        <v>3</v>
      </c>
      <c r="E120" s="112">
        <v>0</v>
      </c>
      <c r="F120" s="112">
        <v>6800</v>
      </c>
      <c r="G120" s="112">
        <v>25000</v>
      </c>
      <c r="H120" s="112">
        <v>42000</v>
      </c>
      <c r="I120" s="112">
        <f>51000+2000</f>
        <v>53000</v>
      </c>
      <c r="J120" s="217" t="s">
        <v>144</v>
      </c>
    </row>
    <row r="121" spans="2:11" ht="15" customHeight="1" x14ac:dyDescent="0.2">
      <c r="B121" s="208"/>
      <c r="C121" s="215"/>
      <c r="D121" s="72" t="s">
        <v>110</v>
      </c>
      <c r="E121" s="143"/>
      <c r="F121" s="184">
        <v>1578</v>
      </c>
      <c r="G121" s="112">
        <v>16044</v>
      </c>
      <c r="H121" s="112">
        <v>20253</v>
      </c>
      <c r="I121" s="143"/>
      <c r="J121" s="218"/>
    </row>
    <row r="122" spans="2:11" ht="37.5" customHeight="1" x14ac:dyDescent="0.25">
      <c r="B122" s="208"/>
      <c r="C122" s="215"/>
      <c r="D122" s="72" t="s">
        <v>111</v>
      </c>
      <c r="E122" s="143"/>
      <c r="F122" s="32">
        <v>7189</v>
      </c>
      <c r="G122" s="32">
        <v>19191</v>
      </c>
      <c r="H122" s="112">
        <v>33045</v>
      </c>
      <c r="I122" s="143"/>
      <c r="J122" s="218"/>
      <c r="K122" s="195"/>
    </row>
    <row r="123" spans="2:11" ht="132" customHeight="1" thickBot="1" x14ac:dyDescent="0.3">
      <c r="B123" s="208"/>
      <c r="C123" s="216"/>
      <c r="D123" s="220" t="s">
        <v>131</v>
      </c>
      <c r="E123" s="221"/>
      <c r="F123" s="221"/>
      <c r="G123" s="221"/>
      <c r="H123" s="221"/>
      <c r="I123" s="222"/>
      <c r="J123" s="219"/>
      <c r="K123" s="192"/>
    </row>
    <row r="124" spans="2:11" ht="25.5" x14ac:dyDescent="0.25">
      <c r="B124" s="208"/>
      <c r="C124" s="57" t="s">
        <v>52</v>
      </c>
      <c r="D124" s="133"/>
      <c r="E124" s="13" t="s">
        <v>88</v>
      </c>
      <c r="F124" s="13" t="s">
        <v>83</v>
      </c>
      <c r="G124" s="13" t="s">
        <v>84</v>
      </c>
      <c r="H124" s="52" t="s">
        <v>85</v>
      </c>
      <c r="I124" s="87" t="s">
        <v>170</v>
      </c>
      <c r="J124" s="14" t="s">
        <v>7</v>
      </c>
    </row>
    <row r="125" spans="2:11" ht="15" customHeight="1" x14ac:dyDescent="0.25">
      <c r="B125" s="208"/>
      <c r="C125" s="321" t="s">
        <v>100</v>
      </c>
      <c r="D125" s="118" t="s">
        <v>3</v>
      </c>
      <c r="E125" s="112">
        <v>0</v>
      </c>
      <c r="F125" s="112">
        <v>800</v>
      </c>
      <c r="G125" s="112">
        <v>3200</v>
      </c>
      <c r="H125" s="112">
        <v>5400</v>
      </c>
      <c r="I125" s="112">
        <f>6600+1000</f>
        <v>7600</v>
      </c>
      <c r="J125" s="229" t="s">
        <v>115</v>
      </c>
    </row>
    <row r="126" spans="2:11" ht="15" customHeight="1" x14ac:dyDescent="0.2">
      <c r="B126" s="208"/>
      <c r="C126" s="321"/>
      <c r="D126" s="72" t="s">
        <v>110</v>
      </c>
      <c r="E126" s="112"/>
      <c r="F126" s="112">
        <v>698</v>
      </c>
      <c r="G126" s="182">
        <v>2975</v>
      </c>
      <c r="H126" s="112">
        <v>5827</v>
      </c>
      <c r="I126" s="112"/>
      <c r="J126" s="230"/>
    </row>
    <row r="127" spans="2:11" ht="24" customHeight="1" x14ac:dyDescent="0.25">
      <c r="B127" s="208"/>
      <c r="C127" s="321"/>
      <c r="D127" s="72" t="s">
        <v>111</v>
      </c>
      <c r="E127" s="112"/>
      <c r="F127" s="112">
        <v>127</v>
      </c>
      <c r="G127" s="112">
        <v>515</v>
      </c>
      <c r="H127" s="112">
        <v>1194</v>
      </c>
      <c r="I127" s="112"/>
      <c r="J127" s="230"/>
    </row>
    <row r="128" spans="2:11" ht="97.5" customHeight="1" thickBot="1" x14ac:dyDescent="0.3">
      <c r="B128" s="209"/>
      <c r="C128" s="322"/>
      <c r="D128" s="220" t="s">
        <v>140</v>
      </c>
      <c r="E128" s="221"/>
      <c r="F128" s="221"/>
      <c r="G128" s="221"/>
      <c r="H128" s="221"/>
      <c r="I128" s="221"/>
      <c r="J128" s="16"/>
    </row>
    <row r="129" spans="2:10" x14ac:dyDescent="0.25">
      <c r="B129" s="205" t="s">
        <v>14</v>
      </c>
      <c r="C129" s="284" t="s">
        <v>16</v>
      </c>
      <c r="D129" s="285"/>
      <c r="E129" s="286" t="s">
        <v>17</v>
      </c>
      <c r="F129" s="285"/>
      <c r="G129" s="286" t="s">
        <v>18</v>
      </c>
      <c r="H129" s="286"/>
      <c r="I129" s="285"/>
      <c r="J129" s="16" t="s">
        <v>48</v>
      </c>
    </row>
    <row r="130" spans="2:10" ht="13.5" thickBot="1" x14ac:dyDescent="0.3">
      <c r="B130" s="245"/>
      <c r="C130" s="287">
        <v>4940000</v>
      </c>
      <c r="D130" s="288"/>
      <c r="E130" s="289">
        <v>0</v>
      </c>
      <c r="F130" s="290"/>
      <c r="G130" s="289">
        <v>0</v>
      </c>
      <c r="H130" s="289"/>
      <c r="I130" s="290"/>
      <c r="J130" s="114">
        <v>100</v>
      </c>
    </row>
    <row r="131" spans="2:10" ht="13.5" thickBot="1" x14ac:dyDescent="0.3">
      <c r="B131" s="17" t="s">
        <v>15</v>
      </c>
      <c r="C131" s="18" t="s">
        <v>20</v>
      </c>
      <c r="D131" s="119"/>
      <c r="E131" s="115"/>
      <c r="F131" s="115"/>
      <c r="G131" s="115"/>
      <c r="H131" s="115"/>
      <c r="I131" s="115"/>
      <c r="J131" s="116"/>
    </row>
    <row r="132" spans="2:10" ht="15" customHeight="1" thickBot="1" x14ac:dyDescent="0.25">
      <c r="B132" s="22" t="s">
        <v>24</v>
      </c>
      <c r="C132" s="317">
        <v>0.2</v>
      </c>
      <c r="D132" s="318"/>
      <c r="E132" s="111"/>
      <c r="F132" s="111"/>
      <c r="G132" s="111"/>
      <c r="H132" s="111"/>
      <c r="I132" s="111"/>
      <c r="J132" s="117"/>
    </row>
    <row r="133" spans="2:10" ht="13.5" thickBot="1" x14ac:dyDescent="0.3"/>
    <row r="134" spans="2:10" ht="25.5" x14ac:dyDescent="0.25">
      <c r="B134" s="21" t="s">
        <v>32</v>
      </c>
      <c r="C134" s="39" t="s">
        <v>33</v>
      </c>
      <c r="D134" s="6"/>
      <c r="E134" s="13" t="s">
        <v>88</v>
      </c>
      <c r="F134" s="13" t="s">
        <v>12</v>
      </c>
      <c r="G134" s="13" t="s">
        <v>13</v>
      </c>
      <c r="H134" s="52" t="s">
        <v>85</v>
      </c>
      <c r="I134" s="87" t="s">
        <v>170</v>
      </c>
      <c r="J134" s="14" t="s">
        <v>7</v>
      </c>
    </row>
    <row r="135" spans="2:10" ht="15" customHeight="1" x14ac:dyDescent="0.25">
      <c r="B135" s="207" t="s">
        <v>53</v>
      </c>
      <c r="C135" s="223" t="s">
        <v>133</v>
      </c>
      <c r="D135" s="72" t="s">
        <v>3</v>
      </c>
      <c r="E135" s="155">
        <v>0</v>
      </c>
      <c r="F135" s="155">
        <f>300*20</f>
        <v>6000</v>
      </c>
      <c r="G135" s="155">
        <v>16060</v>
      </c>
      <c r="H135" s="155">
        <v>22300</v>
      </c>
      <c r="I135" s="155">
        <v>22300</v>
      </c>
      <c r="J135" s="313" t="s">
        <v>35</v>
      </c>
    </row>
    <row r="136" spans="2:10" ht="15" customHeight="1" x14ac:dyDescent="0.2">
      <c r="B136" s="273"/>
      <c r="C136" s="224"/>
      <c r="D136" s="72" t="s">
        <v>4</v>
      </c>
      <c r="E136" s="86"/>
      <c r="F136" s="113">
        <v>6257</v>
      </c>
      <c r="G136" s="183">
        <v>17469</v>
      </c>
      <c r="H136" s="155">
        <v>26291</v>
      </c>
      <c r="I136" s="145"/>
      <c r="J136" s="314"/>
    </row>
    <row r="137" spans="2:10" ht="107.25" customHeight="1" thickBot="1" x14ac:dyDescent="0.3">
      <c r="B137" s="273"/>
      <c r="C137" s="225"/>
      <c r="D137" s="220" t="s">
        <v>153</v>
      </c>
      <c r="E137" s="227"/>
      <c r="F137" s="227"/>
      <c r="G137" s="227"/>
      <c r="H137" s="227"/>
      <c r="I137" s="227"/>
      <c r="J137" s="315"/>
    </row>
    <row r="138" spans="2:10" ht="25.5" x14ac:dyDescent="0.25">
      <c r="B138" s="273"/>
      <c r="C138" s="39" t="s">
        <v>34</v>
      </c>
      <c r="D138" s="6"/>
      <c r="E138" s="13" t="s">
        <v>88</v>
      </c>
      <c r="F138" s="13" t="s">
        <v>83</v>
      </c>
      <c r="G138" s="13" t="s">
        <v>84</v>
      </c>
      <c r="H138" s="52" t="s">
        <v>85</v>
      </c>
      <c r="I138" s="87" t="s">
        <v>170</v>
      </c>
      <c r="J138" s="14" t="s">
        <v>7</v>
      </c>
    </row>
    <row r="139" spans="2:10" ht="53.25" customHeight="1" x14ac:dyDescent="0.25">
      <c r="B139" s="273"/>
      <c r="C139" s="223" t="s">
        <v>101</v>
      </c>
      <c r="D139" s="72" t="s">
        <v>3</v>
      </c>
      <c r="E139" s="86">
        <v>0</v>
      </c>
      <c r="F139" s="103" t="s">
        <v>89</v>
      </c>
      <c r="G139" s="103" t="s">
        <v>86</v>
      </c>
      <c r="H139" s="103" t="s">
        <v>87</v>
      </c>
      <c r="I139" s="103" t="s">
        <v>68</v>
      </c>
      <c r="J139" s="229" t="s">
        <v>76</v>
      </c>
    </row>
    <row r="140" spans="2:10" ht="60.75" customHeight="1" x14ac:dyDescent="0.25">
      <c r="B140" s="273"/>
      <c r="C140" s="223"/>
      <c r="D140" s="72" t="s">
        <v>4</v>
      </c>
      <c r="E140" s="28"/>
      <c r="F140" s="103" t="s">
        <v>154</v>
      </c>
      <c r="G140" s="103" t="s">
        <v>155</v>
      </c>
      <c r="H140" s="103" t="s">
        <v>167</v>
      </c>
      <c r="I140" s="73"/>
      <c r="J140" s="316"/>
    </row>
    <row r="141" spans="2:10" ht="105.75" customHeight="1" thickBot="1" x14ac:dyDescent="0.3">
      <c r="B141" s="273"/>
      <c r="C141" s="225"/>
      <c r="D141" s="319" t="s">
        <v>134</v>
      </c>
      <c r="E141" s="320"/>
      <c r="F141" s="320"/>
      <c r="G141" s="320"/>
      <c r="H141" s="320"/>
      <c r="I141" s="320"/>
      <c r="J141" s="16" t="s">
        <v>48</v>
      </c>
    </row>
    <row r="142" spans="2:10" ht="15" x14ac:dyDescent="0.25">
      <c r="B142" s="205" t="s">
        <v>14</v>
      </c>
      <c r="C142" s="284" t="s">
        <v>16</v>
      </c>
      <c r="D142" s="312"/>
      <c r="E142" s="286" t="s">
        <v>17</v>
      </c>
      <c r="F142" s="312"/>
      <c r="G142" s="286" t="s">
        <v>18</v>
      </c>
      <c r="H142" s="286"/>
      <c r="I142" s="312"/>
      <c r="J142" s="19" t="s">
        <v>19</v>
      </c>
    </row>
    <row r="143" spans="2:10" ht="15.75" thickBot="1" x14ac:dyDescent="0.3">
      <c r="B143" s="298"/>
      <c r="C143" s="277">
        <v>6080000</v>
      </c>
      <c r="D143" s="278"/>
      <c r="E143" s="279">
        <v>0</v>
      </c>
      <c r="F143" s="280"/>
      <c r="G143" s="279">
        <v>0</v>
      </c>
      <c r="H143" s="279"/>
      <c r="I143" s="280"/>
      <c r="J143" s="79">
        <v>100</v>
      </c>
    </row>
    <row r="144" spans="2:10" ht="15.75" thickBot="1" x14ac:dyDescent="0.3">
      <c r="B144" s="17" t="s">
        <v>15</v>
      </c>
      <c r="C144" s="18" t="s">
        <v>20</v>
      </c>
      <c r="D144" s="23"/>
      <c r="E144" s="11"/>
      <c r="F144" s="11"/>
      <c r="G144" s="11"/>
      <c r="H144" s="11"/>
      <c r="I144" s="11"/>
      <c r="J144" s="5"/>
    </row>
    <row r="145" spans="2:106" ht="15" customHeight="1" thickBot="1" x14ac:dyDescent="0.3">
      <c r="B145" s="22" t="s">
        <v>24</v>
      </c>
      <c r="C145" s="304">
        <v>0.1</v>
      </c>
      <c r="D145" s="305"/>
    </row>
    <row r="146" spans="2:106" ht="15.75" thickBot="1" x14ac:dyDescent="0.3">
      <c r="B146" s="26"/>
      <c r="C146" s="25"/>
      <c r="D146" s="24"/>
    </row>
    <row r="147" spans="2:106" ht="25.5" x14ac:dyDescent="0.25">
      <c r="B147" s="21" t="s">
        <v>36</v>
      </c>
      <c r="C147" s="39" t="s">
        <v>37</v>
      </c>
      <c r="D147" s="6"/>
      <c r="E147" s="13" t="s">
        <v>88</v>
      </c>
      <c r="F147" s="13" t="s">
        <v>83</v>
      </c>
      <c r="G147" s="13" t="s">
        <v>84</v>
      </c>
      <c r="H147" s="52" t="s">
        <v>85</v>
      </c>
      <c r="I147" s="87" t="s">
        <v>170</v>
      </c>
      <c r="J147" s="38" t="s">
        <v>7</v>
      </c>
    </row>
    <row r="148" spans="2:106" ht="16.5" customHeight="1" x14ac:dyDescent="0.25">
      <c r="B148" s="207" t="s">
        <v>71</v>
      </c>
      <c r="C148" s="237" t="s">
        <v>82</v>
      </c>
      <c r="D148" s="72" t="s">
        <v>3</v>
      </c>
      <c r="E148" s="4">
        <v>0</v>
      </c>
      <c r="F148" s="4">
        <v>2</v>
      </c>
      <c r="G148" s="4">
        <v>6</v>
      </c>
      <c r="H148" s="4">
        <v>10</v>
      </c>
      <c r="I148" s="4">
        <v>12</v>
      </c>
      <c r="J148" s="207" t="s">
        <v>77</v>
      </c>
    </row>
    <row r="149" spans="2:106" ht="45" customHeight="1" x14ac:dyDescent="0.25">
      <c r="B149" s="273"/>
      <c r="C149" s="301"/>
      <c r="D149" s="72" t="s">
        <v>4</v>
      </c>
      <c r="E149" s="144"/>
      <c r="F149" s="144">
        <v>5</v>
      </c>
      <c r="G149" s="144">
        <v>7</v>
      </c>
      <c r="H149" s="4">
        <v>11</v>
      </c>
      <c r="I149" s="144"/>
      <c r="J149" s="273"/>
    </row>
    <row r="150" spans="2:106" ht="78.75" customHeight="1" thickBot="1" x14ac:dyDescent="0.3">
      <c r="B150" s="273"/>
      <c r="C150" s="302"/>
      <c r="D150" s="220" t="s">
        <v>124</v>
      </c>
      <c r="E150" s="303"/>
      <c r="F150" s="303"/>
      <c r="G150" s="303"/>
      <c r="H150" s="303"/>
      <c r="I150" s="303"/>
      <c r="J150" s="274"/>
    </row>
    <row r="151" spans="2:106" ht="25.5" x14ac:dyDescent="0.25">
      <c r="B151" s="273"/>
      <c r="C151" s="39" t="s">
        <v>38</v>
      </c>
      <c r="D151" s="6"/>
      <c r="E151" s="13" t="s">
        <v>88</v>
      </c>
      <c r="F151" s="13" t="s">
        <v>83</v>
      </c>
      <c r="G151" s="13" t="s">
        <v>84</v>
      </c>
      <c r="H151" s="52" t="s">
        <v>85</v>
      </c>
      <c r="I151" s="87" t="s">
        <v>170</v>
      </c>
      <c r="J151" s="38" t="s">
        <v>7</v>
      </c>
    </row>
    <row r="152" spans="2:106" ht="15" customHeight="1" x14ac:dyDescent="0.25">
      <c r="B152" s="273"/>
      <c r="C152" s="223" t="s">
        <v>51</v>
      </c>
      <c r="D152" s="72" t="s">
        <v>3</v>
      </c>
      <c r="E152" s="146">
        <v>0.2</v>
      </c>
      <c r="F152" s="146">
        <v>0.21</v>
      </c>
      <c r="G152" s="146">
        <v>0.23</v>
      </c>
      <c r="H152" s="146">
        <v>0.25</v>
      </c>
      <c r="I152" s="146">
        <v>0.26</v>
      </c>
      <c r="J152" s="207" t="s">
        <v>81</v>
      </c>
    </row>
    <row r="153" spans="2:106" ht="15" customHeight="1" x14ac:dyDescent="0.25">
      <c r="B153" s="273"/>
      <c r="C153" s="224"/>
      <c r="D153" s="72" t="s">
        <v>4</v>
      </c>
      <c r="E153" s="37"/>
      <c r="F153" s="147">
        <v>0.23</v>
      </c>
      <c r="G153" s="147">
        <v>0.27</v>
      </c>
      <c r="H153" s="197">
        <v>0.19639999999999999</v>
      </c>
      <c r="I153" s="148"/>
      <c r="J153" s="211"/>
    </row>
    <row r="154" spans="2:106" ht="15.75" customHeight="1" thickBot="1" x14ac:dyDescent="0.3">
      <c r="B154" s="273"/>
      <c r="C154" s="311"/>
      <c r="D154" s="306" t="s">
        <v>118</v>
      </c>
      <c r="E154" s="307"/>
      <c r="F154" s="307"/>
      <c r="G154" s="307"/>
      <c r="H154" s="307"/>
      <c r="I154" s="308"/>
      <c r="J154" s="226"/>
    </row>
    <row r="155" spans="2:106" ht="54" customHeight="1" thickBot="1" x14ac:dyDescent="0.3">
      <c r="B155" s="297"/>
      <c r="C155" s="74"/>
      <c r="D155" s="309"/>
      <c r="E155" s="254"/>
      <c r="F155" s="254"/>
      <c r="G155" s="254"/>
      <c r="H155" s="254"/>
      <c r="I155" s="310"/>
      <c r="J155" s="53" t="s">
        <v>48</v>
      </c>
    </row>
    <row r="156" spans="2:106" ht="15" x14ac:dyDescent="0.25">
      <c r="B156" s="205" t="s">
        <v>14</v>
      </c>
      <c r="C156" s="299"/>
      <c r="D156" s="300"/>
      <c r="E156" s="275" t="s">
        <v>17</v>
      </c>
      <c r="F156" s="276"/>
      <c r="G156" s="275" t="s">
        <v>18</v>
      </c>
      <c r="H156" s="275"/>
      <c r="I156" s="276"/>
      <c r="J156" s="54" t="s">
        <v>19</v>
      </c>
    </row>
    <row r="157" spans="2:106" ht="15.75" thickBot="1" x14ac:dyDescent="0.3">
      <c r="B157" s="298"/>
      <c r="C157" s="277">
        <v>3800000</v>
      </c>
      <c r="D157" s="278"/>
      <c r="E157" s="279">
        <v>0</v>
      </c>
      <c r="F157" s="280"/>
      <c r="G157" s="279">
        <v>0</v>
      </c>
      <c r="H157" s="279"/>
      <c r="I157" s="280"/>
      <c r="J157" s="80">
        <v>100</v>
      </c>
    </row>
    <row r="158" spans="2:106" ht="15.75" thickBot="1" x14ac:dyDescent="0.3">
      <c r="B158" s="47" t="s">
        <v>15</v>
      </c>
      <c r="C158" s="48" t="s">
        <v>20</v>
      </c>
      <c r="D158" s="49"/>
      <c r="E158" s="11"/>
      <c r="F158" s="11"/>
      <c r="G158" s="11"/>
      <c r="H158" s="11"/>
      <c r="I158" s="11"/>
      <c r="J158" s="5"/>
    </row>
    <row r="159" spans="2:106" ht="15" customHeight="1" thickBot="1" x14ac:dyDescent="0.3">
      <c r="B159" s="22" t="s">
        <v>24</v>
      </c>
      <c r="C159" s="295">
        <v>0.1</v>
      </c>
      <c r="D159" s="296"/>
    </row>
    <row r="160" spans="2:106" s="29" customFormat="1" ht="13.5" thickBot="1" x14ac:dyDescent="0.3">
      <c r="E160" s="30"/>
      <c r="F160" s="30"/>
      <c r="G160" s="30"/>
      <c r="H160" s="30"/>
      <c r="I160" s="30"/>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6"/>
      <c r="CC160" s="46"/>
      <c r="CD160" s="46"/>
      <c r="CE160" s="46"/>
      <c r="CF160" s="46"/>
      <c r="CG160" s="46"/>
      <c r="CH160" s="46"/>
      <c r="CI160" s="46"/>
      <c r="CJ160" s="46"/>
      <c r="CK160" s="46"/>
      <c r="CL160" s="46"/>
      <c r="CM160" s="46"/>
      <c r="CN160" s="46"/>
      <c r="CO160" s="46"/>
      <c r="CP160" s="46"/>
      <c r="CQ160" s="46"/>
      <c r="CR160" s="46"/>
      <c r="CS160" s="46"/>
      <c r="CT160" s="46"/>
      <c r="CU160" s="46"/>
      <c r="CV160" s="46"/>
      <c r="CW160" s="46"/>
      <c r="CX160" s="46"/>
      <c r="CY160" s="46"/>
      <c r="CZ160" s="46"/>
      <c r="DA160" s="46"/>
      <c r="DB160" s="46"/>
    </row>
    <row r="161" spans="2:106" ht="25.5" x14ac:dyDescent="0.25">
      <c r="B161" s="21" t="s">
        <v>40</v>
      </c>
      <c r="C161" s="39" t="s">
        <v>41</v>
      </c>
      <c r="D161" s="133"/>
      <c r="E161" s="13" t="s">
        <v>88</v>
      </c>
      <c r="F161" s="13" t="s">
        <v>83</v>
      </c>
      <c r="G161" s="13" t="s">
        <v>84</v>
      </c>
      <c r="H161" s="52" t="s">
        <v>85</v>
      </c>
      <c r="I161" s="87" t="s">
        <v>170</v>
      </c>
      <c r="J161" s="14" t="s">
        <v>7</v>
      </c>
    </row>
    <row r="162" spans="2:106" ht="15" customHeight="1" x14ac:dyDescent="0.25">
      <c r="B162" s="207" t="s">
        <v>169</v>
      </c>
      <c r="C162" s="291" t="s">
        <v>174</v>
      </c>
      <c r="D162" s="118" t="s">
        <v>3</v>
      </c>
      <c r="E162" s="138">
        <v>0</v>
      </c>
      <c r="F162" s="138">
        <f>E162+2</f>
        <v>2</v>
      </c>
      <c r="G162" s="138">
        <v>3</v>
      </c>
      <c r="H162" s="138">
        <v>4</v>
      </c>
      <c r="I162" s="138">
        <v>4</v>
      </c>
      <c r="J162" s="229" t="s">
        <v>39</v>
      </c>
    </row>
    <row r="163" spans="2:106" ht="28.5" customHeight="1" thickBot="1" x14ac:dyDescent="0.3">
      <c r="B163" s="208"/>
      <c r="C163" s="292"/>
      <c r="D163" s="118" t="s">
        <v>4</v>
      </c>
      <c r="E163" s="144"/>
      <c r="F163" s="144">
        <v>2</v>
      </c>
      <c r="G163" s="144">
        <v>8</v>
      </c>
      <c r="H163" s="138">
        <v>11</v>
      </c>
      <c r="I163" s="144"/>
      <c r="J163" s="230"/>
    </row>
    <row r="164" spans="2:106" ht="76.5" customHeight="1" thickBot="1" x14ac:dyDescent="0.3">
      <c r="B164" s="208"/>
      <c r="C164" s="293"/>
      <c r="D164" s="220" t="s">
        <v>173</v>
      </c>
      <c r="E164" s="221"/>
      <c r="F164" s="221"/>
      <c r="G164" s="221"/>
      <c r="H164" s="221"/>
      <c r="I164" s="294"/>
      <c r="J164" s="53" t="s">
        <v>91</v>
      </c>
    </row>
    <row r="165" spans="2:106" x14ac:dyDescent="0.25">
      <c r="B165" s="205" t="s">
        <v>14</v>
      </c>
      <c r="C165" s="284" t="s">
        <v>16</v>
      </c>
      <c r="D165" s="285"/>
      <c r="E165" s="286" t="s">
        <v>17</v>
      </c>
      <c r="F165" s="285"/>
      <c r="G165" s="286" t="s">
        <v>18</v>
      </c>
      <c r="H165" s="286"/>
      <c r="I165" s="285"/>
      <c r="J165" s="19" t="s">
        <v>19</v>
      </c>
    </row>
    <row r="166" spans="2:106" ht="13.5" thickBot="1" x14ac:dyDescent="0.3">
      <c r="B166" s="245"/>
      <c r="C166" s="287">
        <v>3800000</v>
      </c>
      <c r="D166" s="288"/>
      <c r="E166" s="289">
        <v>0</v>
      </c>
      <c r="F166" s="290"/>
      <c r="G166" s="289">
        <v>0</v>
      </c>
      <c r="H166" s="289"/>
      <c r="I166" s="290"/>
      <c r="J166" s="114">
        <v>100</v>
      </c>
    </row>
    <row r="167" spans="2:106" ht="13.5" thickBot="1" x14ac:dyDescent="0.3">
      <c r="B167" s="17" t="s">
        <v>15</v>
      </c>
      <c r="C167" s="18" t="s">
        <v>20</v>
      </c>
      <c r="D167" s="119"/>
      <c r="E167" s="115"/>
      <c r="F167" s="115"/>
      <c r="G167" s="115"/>
      <c r="H167" s="115"/>
      <c r="I167" s="115"/>
      <c r="J167" s="116"/>
    </row>
    <row r="168" spans="2:106" ht="15" customHeight="1" thickBot="1" x14ac:dyDescent="0.25">
      <c r="B168" s="22" t="s">
        <v>24</v>
      </c>
      <c r="C168" s="281">
        <v>0.1</v>
      </c>
      <c r="D168" s="282"/>
      <c r="E168" s="111"/>
      <c r="F168" s="111"/>
      <c r="G168" s="111"/>
      <c r="H168" s="111"/>
      <c r="I168" s="111"/>
      <c r="J168" s="117"/>
    </row>
    <row r="171" spans="2:106" s="29" customFormat="1" ht="12.75" customHeight="1" x14ac:dyDescent="0.25">
      <c r="B171" s="283"/>
      <c r="C171" s="283"/>
      <c r="D171" s="283"/>
      <c r="E171" s="283"/>
      <c r="F171" s="283"/>
      <c r="G171" s="283"/>
      <c r="H171" s="283"/>
      <c r="I171" s="283"/>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6"/>
      <c r="CD171" s="46"/>
      <c r="CE171" s="46"/>
      <c r="CF171" s="46"/>
      <c r="CG171" s="46"/>
      <c r="CH171" s="46"/>
      <c r="CI171" s="46"/>
      <c r="CJ171" s="46"/>
      <c r="CK171" s="46"/>
      <c r="CL171" s="46"/>
      <c r="CM171" s="46"/>
      <c r="CN171" s="46"/>
      <c r="CO171" s="46"/>
      <c r="CP171" s="46"/>
      <c r="CQ171" s="46"/>
      <c r="CR171" s="46"/>
      <c r="CS171" s="46"/>
      <c r="CT171" s="46"/>
      <c r="CU171" s="46"/>
      <c r="CV171" s="46"/>
      <c r="CW171" s="46"/>
      <c r="CX171" s="46"/>
      <c r="CY171" s="46"/>
      <c r="CZ171" s="46"/>
      <c r="DA171" s="46"/>
      <c r="DB171" s="46"/>
    </row>
  </sheetData>
  <customSheetViews>
    <customSheetView guid="{4F9B2F17-C7D3-47A1-BEE6-39960846D211}" scale="75" showPageBreaks="1" printArea="1" view="pageBreakPreview" topLeftCell="C10">
      <selection activeCell="J6" sqref="J6"/>
      <rowBreaks count="4" manualBreakCount="4">
        <brk id="19" max="16383" man="1"/>
        <brk id="40" max="16383" man="1"/>
        <brk id="66" max="16383" man="1"/>
        <brk id="95" max="16383" man="1"/>
      </rowBreaks>
      <colBreaks count="1" manualBreakCount="1">
        <brk id="441" max="1048575" man="1"/>
      </colBreaks>
      <pageMargins left="0.27559055118110237" right="0.19685039370078741" top="0.19685039370078741" bottom="0.27559055118110237" header="0.15748031496062992" footer="0.15748031496062992"/>
      <pageSetup paperSize="9" scale="60" fitToHeight="0" orientation="landscape" r:id="rId1"/>
      <headerFooter>
        <oddFooter>&amp;CPage &amp;P</oddFooter>
      </headerFooter>
    </customSheetView>
    <customSheetView guid="{87B1125C-1C91-4C6A-A79B-7360D3C1373A}" scale="88" showPageBreaks="1" view="pageBreakPreview">
      <selection activeCell="J8" sqref="J8"/>
      <rowBreaks count="4" manualBreakCount="4">
        <brk id="19" max="16383" man="1"/>
        <brk id="40" max="16383" man="1"/>
        <brk id="66" max="16383" man="1"/>
        <brk id="95" max="16383" man="1"/>
      </rowBreaks>
      <colBreaks count="1" manualBreakCount="1">
        <brk id="441" max="1048575" man="1"/>
      </colBreaks>
      <pageMargins left="0.27559055118110237" right="0.19685039370078741" top="0.19685039370078741" bottom="0.27559055118110237" header="0.15748031496062992" footer="0.15748031496062992"/>
      <pageSetup paperSize="9" scale="60" fitToHeight="0" orientation="landscape" r:id="rId2"/>
      <headerFooter>
        <oddFooter>&amp;CPage &amp;P</oddFooter>
      </headerFooter>
    </customSheetView>
    <customSheetView guid="{B437A153-B2E5-4819-97CB-7D27A80C6AA7}" scale="88" showPageBreaks="1" fitToPage="1" printArea="1" hiddenRows="1" hiddenColumns="1" view="pageBreakPreview" topLeftCell="C78">
      <selection activeCell="J83" sqref="J83:J85"/>
      <rowBreaks count="4" manualBreakCount="4">
        <brk id="19" max="16383" man="1"/>
        <brk id="43" max="16383" man="1"/>
        <brk id="69" max="16383" man="1"/>
        <brk id="97" max="16383" man="1"/>
      </rowBreaks>
      <colBreaks count="1" manualBreakCount="1">
        <brk id="441" max="1048575" man="1"/>
      </colBreaks>
      <pageMargins left="0.27" right="0.2" top="0.21" bottom="0.27" header="0.17" footer="0.17"/>
      <pageSetup paperSize="9" scale="73" fitToHeight="0" orientation="landscape" r:id="rId3"/>
      <headerFooter>
        <oddFooter>&amp;CPage &amp;P</oddFooter>
      </headerFooter>
    </customSheetView>
    <customSheetView guid="{23CC1A3B-5556-4866-AF98-2CED09C6AF85}" scale="88" showPageBreaks="1" fitToPage="1" printArea="1" hiddenRows="1" hiddenColumns="1" view="pageBreakPreview" topLeftCell="A23">
      <selection activeCell="D27" sqref="D27:I27"/>
      <rowBreaks count="4" manualBreakCount="4">
        <brk id="19" max="16383" man="1"/>
        <brk id="43" max="16383" man="1"/>
        <brk id="69" max="16383" man="1"/>
        <brk id="98" max="16383" man="1"/>
      </rowBreaks>
      <colBreaks count="1" manualBreakCount="1">
        <brk id="441" max="1048575" man="1"/>
      </colBreaks>
      <pageMargins left="0.27" right="0.2" top="0.21" bottom="0.27" header="0.17" footer="0.17"/>
      <pageSetup paperSize="9" scale="73" fitToHeight="0" orientation="landscape" r:id="rId4"/>
      <headerFooter>
        <oddFooter>&amp;CPage &amp;P</oddFooter>
      </headerFooter>
    </customSheetView>
    <customSheetView guid="{E397CF47-D3D2-4BD3-BFE4-93FA4B19FF0B}" showPageBreaks="1" fitToPage="1" printArea="1" hiddenRows="1" hiddenColumns="1" view="pageBreakPreview" topLeftCell="A157">
      <selection activeCell="D137" sqref="D137:I137"/>
      <rowBreaks count="6" manualBreakCount="6">
        <brk id="19" max="16383" man="1"/>
        <brk id="66" max="16383" man="1"/>
        <brk id="79" max="16383" man="1"/>
        <brk id="96" max="16383" man="1"/>
        <brk id="113" max="16383" man="1"/>
        <brk id="133" max="16383" man="1"/>
      </rowBreaks>
      <colBreaks count="1" manualBreakCount="1">
        <brk id="441" max="1048575" man="1"/>
      </colBreaks>
      <pageMargins left="0.27" right="0.2" top="0.21" bottom="0.27" header="0.17" footer="0.17"/>
      <pageSetup paperSize="9" scale="73" fitToHeight="0" orientation="landscape" r:id="rId5"/>
      <headerFooter>
        <oddFooter>&amp;CPage &amp;P</oddFooter>
      </headerFooter>
    </customSheetView>
    <customSheetView guid="{7A0552C5-39B8-4899-9C3E-3384ECB5A3E9}" scale="88" showPageBreaks="1" view="pageBreakPreview" topLeftCell="A82">
      <selection activeCell="K87" sqref="K87"/>
      <rowBreaks count="4" manualBreakCount="4">
        <brk id="19" max="16383" man="1"/>
        <brk id="40" max="16383" man="1"/>
        <brk id="66" max="16383" man="1"/>
        <brk id="95" max="16383" man="1"/>
      </rowBreaks>
      <colBreaks count="1" manualBreakCount="1">
        <brk id="441" max="1048575" man="1"/>
      </colBreaks>
      <pageMargins left="0.27559055118110237" right="0.19685039370078741" top="0.19685039370078741" bottom="0.27559055118110237" header="0.15748031496062992" footer="0.15748031496062992"/>
      <pageSetup paperSize="9" scale="60" fitToHeight="0" orientation="landscape" r:id="rId6"/>
      <headerFooter>
        <oddFooter>&amp;CPage &amp;P</oddFooter>
      </headerFooter>
    </customSheetView>
    <customSheetView guid="{8B63AACA-2FF6-474A-BF93-0F48441B0241}" scale="88" showPageBreaks="1" fitToPage="1" printArea="1" hiddenRows="1" view="pageBreakPreview" topLeftCell="A20">
      <selection activeCell="I22" sqref="I22"/>
      <rowBreaks count="5" manualBreakCount="5">
        <brk id="19" max="16383" man="1"/>
        <brk id="43" max="16383" man="1"/>
        <brk id="69" max="16383" man="1"/>
        <brk id="98" max="16383" man="1"/>
        <brk id="121" max="151" man="1"/>
      </rowBreaks>
      <colBreaks count="1" manualBreakCount="1">
        <brk id="441" max="1048575" man="1"/>
      </colBreaks>
      <pageMargins left="0.27" right="0.2" top="0.21" bottom="0.27" header="0.17" footer="0.17"/>
      <pageSetup paperSize="9" scale="72" fitToHeight="0" orientation="landscape" r:id="rId7"/>
      <headerFooter>
        <oddFooter>&amp;CPage &amp;P</oddFooter>
      </headerFooter>
    </customSheetView>
  </customSheetViews>
  <mergeCells count="151">
    <mergeCell ref="B4:B16"/>
    <mergeCell ref="C4:C8"/>
    <mergeCell ref="D8:I8"/>
    <mergeCell ref="C10:C12"/>
    <mergeCell ref="D12:I12"/>
    <mergeCell ref="C14:C16"/>
    <mergeCell ref="D16:I16"/>
    <mergeCell ref="C32:I32"/>
    <mergeCell ref="J73:J75"/>
    <mergeCell ref="C68:C71"/>
    <mergeCell ref="D71:I71"/>
    <mergeCell ref="B68:B79"/>
    <mergeCell ref="C73:C75"/>
    <mergeCell ref="D75:I75"/>
    <mergeCell ref="J68:J71"/>
    <mergeCell ref="C65:D65"/>
    <mergeCell ref="B17:I17"/>
    <mergeCell ref="D40:I40"/>
    <mergeCell ref="D51:I51"/>
    <mergeCell ref="D54:I54"/>
    <mergeCell ref="D48:I48"/>
    <mergeCell ref="C33:C35"/>
    <mergeCell ref="C77:C79"/>
    <mergeCell ref="B62:B63"/>
    <mergeCell ref="C62:D62"/>
    <mergeCell ref="E62:F62"/>
    <mergeCell ref="G62:I62"/>
    <mergeCell ref="C63:D63"/>
    <mergeCell ref="E63:F63"/>
    <mergeCell ref="G63:I63"/>
    <mergeCell ref="C85:C87"/>
    <mergeCell ref="D87:I87"/>
    <mergeCell ref="D79:I79"/>
    <mergeCell ref="C112:D112"/>
    <mergeCell ref="J106:J107"/>
    <mergeCell ref="J98:J100"/>
    <mergeCell ref="J102:J104"/>
    <mergeCell ref="D108:I108"/>
    <mergeCell ref="C95:D95"/>
    <mergeCell ref="B98:B108"/>
    <mergeCell ref="C98:C100"/>
    <mergeCell ref="D100:I100"/>
    <mergeCell ref="C102:C104"/>
    <mergeCell ref="D104:I104"/>
    <mergeCell ref="C106:C108"/>
    <mergeCell ref="E110:F110"/>
    <mergeCell ref="G110:I110"/>
    <mergeCell ref="C109:D109"/>
    <mergeCell ref="E109:F109"/>
    <mergeCell ref="G109:I109"/>
    <mergeCell ref="C110:D110"/>
    <mergeCell ref="J115:J118"/>
    <mergeCell ref="B142:B143"/>
    <mergeCell ref="C142:D142"/>
    <mergeCell ref="E142:F142"/>
    <mergeCell ref="E143:F143"/>
    <mergeCell ref="G143:I143"/>
    <mergeCell ref="J135:J137"/>
    <mergeCell ref="J139:J140"/>
    <mergeCell ref="C132:D132"/>
    <mergeCell ref="B135:B141"/>
    <mergeCell ref="C139:C141"/>
    <mergeCell ref="D141:I141"/>
    <mergeCell ref="C125:C128"/>
    <mergeCell ref="J125:J127"/>
    <mergeCell ref="B129:B130"/>
    <mergeCell ref="E130:F130"/>
    <mergeCell ref="G130:I130"/>
    <mergeCell ref="G142:I142"/>
    <mergeCell ref="C143:D143"/>
    <mergeCell ref="C135:C137"/>
    <mergeCell ref="D137:I137"/>
    <mergeCell ref="C148:C150"/>
    <mergeCell ref="D150:I150"/>
    <mergeCell ref="C145:D145"/>
    <mergeCell ref="D128:I128"/>
    <mergeCell ref="C129:D129"/>
    <mergeCell ref="E129:F129"/>
    <mergeCell ref="G129:I129"/>
    <mergeCell ref="C130:D130"/>
    <mergeCell ref="D154:I155"/>
    <mergeCell ref="C152:C154"/>
    <mergeCell ref="J148:J150"/>
    <mergeCell ref="J152:J154"/>
    <mergeCell ref="E156:F156"/>
    <mergeCell ref="G156:I156"/>
    <mergeCell ref="C157:D157"/>
    <mergeCell ref="E157:F157"/>
    <mergeCell ref="G157:I157"/>
    <mergeCell ref="C168:D168"/>
    <mergeCell ref="B171:I171"/>
    <mergeCell ref="B165:B166"/>
    <mergeCell ref="C165:D165"/>
    <mergeCell ref="E165:F165"/>
    <mergeCell ref="G165:I165"/>
    <mergeCell ref="C166:D166"/>
    <mergeCell ref="E166:F166"/>
    <mergeCell ref="G166:I166"/>
    <mergeCell ref="J162:J163"/>
    <mergeCell ref="B162:B164"/>
    <mergeCell ref="C162:C164"/>
    <mergeCell ref="D164:I164"/>
    <mergeCell ref="C159:D159"/>
    <mergeCell ref="B148:B155"/>
    <mergeCell ref="B156:B157"/>
    <mergeCell ref="C156:D156"/>
    <mergeCell ref="J22:J27"/>
    <mergeCell ref="J43:J45"/>
    <mergeCell ref="D45:I45"/>
    <mergeCell ref="C38:C40"/>
    <mergeCell ref="D24:I24"/>
    <mergeCell ref="D27:I27"/>
    <mergeCell ref="D30:I30"/>
    <mergeCell ref="C22:C24"/>
    <mergeCell ref="C25:C27"/>
    <mergeCell ref="C28:C30"/>
    <mergeCell ref="J38:J40"/>
    <mergeCell ref="C43:C45"/>
    <mergeCell ref="C46:C48"/>
    <mergeCell ref="C49:C51"/>
    <mergeCell ref="J52:J54"/>
    <mergeCell ref="C52:C54"/>
    <mergeCell ref="D35:I35"/>
    <mergeCell ref="J32:J35"/>
    <mergeCell ref="J49:J51"/>
    <mergeCell ref="J46:J48"/>
    <mergeCell ref="J28:J30"/>
    <mergeCell ref="G93:I93"/>
    <mergeCell ref="E93:F93"/>
    <mergeCell ref="C93:D93"/>
    <mergeCell ref="B92:B93"/>
    <mergeCell ref="J85:J87"/>
    <mergeCell ref="B21:B61"/>
    <mergeCell ref="C56:I56"/>
    <mergeCell ref="C120:C123"/>
    <mergeCell ref="J120:J123"/>
    <mergeCell ref="D123:I123"/>
    <mergeCell ref="C81:C83"/>
    <mergeCell ref="J81:J83"/>
    <mergeCell ref="D83:I83"/>
    <mergeCell ref="J77:J79"/>
    <mergeCell ref="C89:C92"/>
    <mergeCell ref="D91:I91"/>
    <mergeCell ref="J89:J90"/>
    <mergeCell ref="C57:C61"/>
    <mergeCell ref="J57:J61"/>
    <mergeCell ref="D61:I61"/>
    <mergeCell ref="B115:B128"/>
    <mergeCell ref="C115:C118"/>
    <mergeCell ref="D118:I118"/>
    <mergeCell ref="B109:B110"/>
  </mergeCells>
  <pageMargins left="0.27559055118110237" right="0.19685039370078741" top="0.19685039370078741" bottom="0.27559055118110237" header="0.15748031496062992" footer="0.15748031496062992"/>
  <pageSetup paperSize="9" scale="60" fitToHeight="0" orientation="landscape" r:id="rId8"/>
  <headerFooter>
    <oddFooter>&amp;CPage &amp;P</oddFooter>
  </headerFooter>
  <rowBreaks count="4" manualBreakCount="4">
    <brk id="19" max="16383" man="1"/>
    <brk id="40" max="16383" man="1"/>
    <brk id="66" max="16383" man="1"/>
    <brk id="95" max="16383" man="1"/>
  </rowBreaks>
  <colBreaks count="1" manualBreakCount="1">
    <brk id="4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4F9B2F17-C7D3-47A1-BEE6-39960846D211}">
      <pageMargins left="0.7" right="0.7" top="0.75" bottom="0.75" header="0.3" footer="0.3"/>
    </customSheetView>
    <customSheetView guid="{87B1125C-1C91-4C6A-A79B-7360D3C1373A}">
      <pageMargins left="0.7" right="0.7" top="0.75" bottom="0.75" header="0.3" footer="0.3"/>
    </customSheetView>
    <customSheetView guid="{B437A153-B2E5-4819-97CB-7D27A80C6AA7}">
      <pageMargins left="0.7" right="0.7" top="0.75" bottom="0.75" header="0.3" footer="0.3"/>
    </customSheetView>
    <customSheetView guid="{23CC1A3B-5556-4866-AF98-2CED09C6AF85}">
      <pageMargins left="0.7" right="0.7" top="0.75" bottom="0.75" header="0.3" footer="0.3"/>
    </customSheetView>
    <customSheetView guid="{E397CF47-D3D2-4BD3-BFE4-93FA4B19FF0B}">
      <pageMargins left="0.7" right="0.7" top="0.75" bottom="0.75" header="0.3" footer="0.3"/>
    </customSheetView>
    <customSheetView guid="{7A0552C5-39B8-4899-9C3E-3384ECB5A3E9}">
      <pageMargins left="0.7" right="0.7" top="0.75" bottom="0.75" header="0.3" footer="0.3"/>
    </customSheetView>
    <customSheetView guid="{8B63AACA-2FF6-474A-BF93-0F48441B0241}">
      <pageMargins left="0.7" right="0.7" top="0.75" bottom="0.75" header="0.3" footer="0.3"/>
    </customSheetView>
  </customSheetViews>
  <pageMargins left="0.7" right="0.7" top="0.75" bottom="0.75" header="0.3" footer="0.3"/>
</worksheet>
</file>

<file path=docProps/app.xml><?xml version="1.0" encoding="utf-8"?>
<ap:Properties xmlns:vt="http://schemas.openxmlformats.org/officeDocument/2006/docPropsVTypes" xmlns:ap="http://schemas.openxmlformats.org/officeDocument/2006/extended-properties">
  <ap:Application>Microsoft Excel</ap:Application>
  <ap:ScaleCrop>false</ap:ScaleCrop>
  <ap:LinksUpToDate>false</ap:LinksUpToDate>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file>