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00" windowWidth="12510" windowHeight="9120"/>
  </bookViews>
  <sheets>
    <sheet name="Consolidated Logframe" sheetId="1" r:id="rId1"/>
    <sheet name="PCR" sheetId="3" r:id="rId2"/>
  </sheets>
  <externalReferences>
    <externalReference r:id="rId3"/>
  </externalReferences>
  <definedNames>
    <definedName name="IMPACT">[1]Logframe!$A$3</definedName>
    <definedName name="Impact_1_Achieved_Yr2">[1]Logframe!#REF!</definedName>
    <definedName name="Impact_1_Planned_Yr2">[1]Logframe!$E$3</definedName>
    <definedName name="Impact_2_Achieved_Yr2">[1]Logframe!$E$9</definedName>
    <definedName name="Impact_2_Planned_Yr2">[1]Logframe!$E$8</definedName>
    <definedName name="Impact_Indicator_1">[1]Logframe!$B$3</definedName>
    <definedName name="Impact_Indicator_2">[1]Logframe!$B$8</definedName>
    <definedName name="IMPACT_WEIGHTING_1">[1]Logframe!$A$49</definedName>
    <definedName name="IMPACT_WEIGHTING_2">[1]Logframe!$A$74</definedName>
    <definedName name="IMPACT_WEIGHTING_3">[1]Logframe!$A$99</definedName>
    <definedName name="IMPACT_WEIGHTING_4">[1]Logframe!$A$124</definedName>
    <definedName name="IMPACT_WEIGHTING_5">[1]Logframe!$A$149</definedName>
    <definedName name="OUTCOME">[1]Logframe!$A$14</definedName>
    <definedName name="Outcome_1_Achieved_Yr2">[1]Logframe!$E$15</definedName>
    <definedName name="Outcome_1_Planned_Yr2">[1]Logframe!$E$14</definedName>
    <definedName name="Outcome_2_Achieved_Yr2">[1]Logframe!$E$20</definedName>
    <definedName name="Outcome_2_Planned_Yr2">[1]Logframe!$E$19</definedName>
    <definedName name="Outcome_3_Achieved_Yr2">[1]Logframe!$E$25</definedName>
    <definedName name="Outcome_3_Planned_Yr2">[1]Logframe!$E$24</definedName>
    <definedName name="Outcome_Indicator_1">[1]Logframe!$B$14</definedName>
    <definedName name="Outcome_Indicator_2">[1]Logframe!$B$19</definedName>
    <definedName name="Outcome_Indicator_3">[1]Logframe!$B$24</definedName>
    <definedName name="OUTPUT_1">[1]Logframe!$A$34</definedName>
    <definedName name="Output_1.1_Achieved_Yr2">[1]Logframe!$E$35</definedName>
    <definedName name="Output_1.1_Planned_Yr2">[1]Logframe!$E$34</definedName>
    <definedName name="Output_1.2_Achieved_Yr2">[1]Logframe!$E$40</definedName>
    <definedName name="Output_1.2_Planned_Yr2">[1]Logframe!$E$39</definedName>
    <definedName name="Output_1.3_Achieved_Yr2">[1]Logframe!$E$45</definedName>
    <definedName name="Output_1.3_Planned_Yr2">[1]Logframe!$E$44</definedName>
    <definedName name="Output_1.4_Achieved_Yr2">[1]Logframe!$E$50</definedName>
    <definedName name="Output_1.4_Planned_Yr2">[1]Logframe!$E$49</definedName>
    <definedName name="OUTPUT_2">[1]Logframe!$A$59</definedName>
    <definedName name="Output_2.1_Achieved_Yr2">[1]Logframe!$E$60</definedName>
    <definedName name="Output_2.1_Planned_Yr2">[1]Logframe!$E$59</definedName>
    <definedName name="Output_2.2_Achieved_Yr2">[1]Logframe!$E$65</definedName>
    <definedName name="Output_2.2_Planned_Yr2">[1]Logframe!$E$64</definedName>
    <definedName name="Output_2.3_Achieved_Yr2">[1]Logframe!$E$70</definedName>
    <definedName name="Output_2.3_Planned_Yr2">[1]Logframe!$E$69</definedName>
    <definedName name="Output_2.4_Achieved_Yr2">[1]Logframe!$E$75</definedName>
    <definedName name="Output_2.4_Planned_Yr2">[1]Logframe!$E$74</definedName>
    <definedName name="OUTPUT_3">[1]Logframe!$A$84</definedName>
    <definedName name="Output_3.1_Achieved_Yr2">[1]Logframe!$E$85</definedName>
    <definedName name="Output_3.1_Planned_Yr2">[1]Logframe!$E$84</definedName>
    <definedName name="Output_3.2_Achieved_Yr2">[1]Logframe!$E$90</definedName>
    <definedName name="Output_3.2_Planned_Yr2">[1]Logframe!$E$89</definedName>
    <definedName name="Output_3.3_Achieved_Yr2">[1]Logframe!$E$95</definedName>
    <definedName name="Output_3.3_Planned_Yr2">[1]Logframe!$E$94</definedName>
    <definedName name="Output_3.4_Achieved_Yr2">[1]Logframe!$E$100</definedName>
    <definedName name="Output_3.4_Planned_Yr2">[1]Logframe!$E$99</definedName>
    <definedName name="OUTPUT_4">[1]Logframe!$A$109</definedName>
    <definedName name="Output_4.1_Achieved_Yr2">[1]Logframe!$E$110</definedName>
    <definedName name="Output_4.1_Planned_Yr2">[1]Logframe!$E$109</definedName>
    <definedName name="Output_4.2_Achieved_Yr2">[1]Logframe!$E$115</definedName>
    <definedName name="Output_4.2_Planned_Yr2">[1]Logframe!$E$114</definedName>
    <definedName name="Output_4.3_Achieved_Yr2">[1]Logframe!$E$120</definedName>
    <definedName name="Output_4.3_Planned_Yr2">[1]Logframe!$E$119</definedName>
    <definedName name="Output_4.4_Achieved_Yr2">[1]Logframe!$E$125</definedName>
    <definedName name="Output_4.4_Planned_Yr2">[1]Logframe!$E$124</definedName>
    <definedName name="OUTPUT_5">[1]Logframe!$A$134</definedName>
    <definedName name="Output_5.1_Achieved_Yr2">[1]Logframe!$E$135</definedName>
    <definedName name="Output_5.1_Planned_Yr2">[1]Logframe!$E$134</definedName>
    <definedName name="Output_5.2_Achieved_Yr2">[1]Logframe!$E$140</definedName>
    <definedName name="Output_5.2_Planned_Yr2">[1]Logframe!$E$139</definedName>
    <definedName name="Output_5.3_Achieved_Yr2">[1]Logframe!$E$145</definedName>
    <definedName name="Output_5.3_Planned_Yr2">[1]Logframe!$E$144</definedName>
    <definedName name="Output_5.4_Achieved_Yr2">[1]Logframe!$E$150</definedName>
    <definedName name="Output_5.4_Planned_Yr2">[1]Logframe!$E$149</definedName>
    <definedName name="Output_Indicator_1.1">[1]Logframe!$B$34</definedName>
    <definedName name="Output_Indicator_1.2">[1]Logframe!$B$39</definedName>
    <definedName name="Output_Indicator_1.3">[1]Logframe!$B$44</definedName>
    <definedName name="Output_Indicator_1.4">[1]Logframe!$B$49</definedName>
    <definedName name="Output_Indicator_2.1">[1]Logframe!$B$59</definedName>
    <definedName name="Output_Indicator_2.2">[1]Logframe!$B$64</definedName>
    <definedName name="Output_Indicator_2.3">[1]Logframe!$B$69</definedName>
    <definedName name="Output_Indicator_2.4">[1]Logframe!$B$74</definedName>
    <definedName name="Output_Indicator_3.1">[1]Logframe!$B$84</definedName>
    <definedName name="Output_Indicator_3.2">[1]Logframe!$B$89</definedName>
    <definedName name="Output_Indicator_3.3">[1]Logframe!$B$94</definedName>
    <definedName name="Output_Indicator_3.4">[1]Logframe!$B$99</definedName>
    <definedName name="Output_Indicator_4.1">[1]Logframe!$B$109</definedName>
    <definedName name="Output_Indicator_4.2">[1]Logframe!$B$114</definedName>
    <definedName name="Output_Indicator_4.3">[1]Logframe!$B$119</definedName>
    <definedName name="Output_Indicator_4.4">[1]Logframe!$B$124</definedName>
    <definedName name="Output_Indicator_5.1">[1]Logframe!$B$134</definedName>
    <definedName name="Output_Indicator_5.2">[1]Logframe!$B$139</definedName>
    <definedName name="Output_Indicator_5.3">[1]Logframe!$B$144</definedName>
    <definedName name="Output_Indicator_5.4">[1]Logframe!$B$149</definedName>
    <definedName name="PROJECT_NAME">[1]Logframe!$B$1</definedName>
  </definedNames>
  <calcPr calcId="145621"/>
</workbook>
</file>

<file path=xl/calcChain.xml><?xml version="1.0" encoding="utf-8"?>
<calcChain xmlns="http://schemas.openxmlformats.org/spreadsheetml/2006/main">
  <c r="J6" i="3" l="1"/>
  <c r="K6" i="3" l="1"/>
  <c r="K41" i="3"/>
  <c r="J41" i="3"/>
  <c r="L41" i="3" s="1"/>
  <c r="K40" i="3"/>
  <c r="L40" i="3" s="1"/>
  <c r="J40" i="3"/>
  <c r="K39" i="3"/>
  <c r="J39" i="3"/>
  <c r="G41" i="3"/>
  <c r="G40" i="3"/>
  <c r="G39" i="3"/>
  <c r="N35" i="3"/>
  <c r="N30" i="3"/>
  <c r="E39" i="3"/>
  <c r="D39" i="3"/>
  <c r="L39" i="3"/>
  <c r="K37" i="3"/>
  <c r="J37" i="3"/>
  <c r="K36" i="3"/>
  <c r="J36" i="3"/>
  <c r="K35" i="3"/>
  <c r="J35" i="3"/>
  <c r="G37" i="3"/>
  <c r="G36" i="3"/>
  <c r="G35" i="3"/>
  <c r="E35" i="3"/>
  <c r="D35" i="3"/>
  <c r="K31" i="3"/>
  <c r="J31" i="3"/>
  <c r="K30" i="3"/>
  <c r="J30" i="3"/>
  <c r="G31" i="3"/>
  <c r="G30" i="3"/>
  <c r="E30" i="3"/>
  <c r="D30" i="3"/>
  <c r="K26" i="3"/>
  <c r="J26" i="3"/>
  <c r="K25" i="3"/>
  <c r="J25" i="3"/>
  <c r="G26" i="3"/>
  <c r="G25" i="3"/>
  <c r="E25" i="3"/>
  <c r="D25" i="3"/>
  <c r="K20" i="3"/>
  <c r="J20" i="3"/>
  <c r="K23" i="3"/>
  <c r="J23" i="3"/>
  <c r="K22" i="3"/>
  <c r="J22" i="3"/>
  <c r="K21" i="3"/>
  <c r="J21" i="3"/>
  <c r="G23" i="3"/>
  <c r="G22" i="3"/>
  <c r="G21" i="3"/>
  <c r="G20" i="3"/>
  <c r="E20" i="3"/>
  <c r="D20" i="3"/>
  <c r="K16" i="3"/>
  <c r="J16" i="3"/>
  <c r="K15" i="3"/>
  <c r="J15" i="3"/>
  <c r="G16" i="3"/>
  <c r="G15" i="3"/>
  <c r="E15" i="3"/>
  <c r="D15" i="3"/>
  <c r="E11" i="3"/>
  <c r="D11" i="3"/>
  <c r="K13" i="3"/>
  <c r="J13" i="3"/>
  <c r="K12" i="3"/>
  <c r="J12" i="3"/>
  <c r="K11" i="3"/>
  <c r="J11" i="3"/>
  <c r="G13" i="3"/>
  <c r="G12" i="3"/>
  <c r="G11" i="3"/>
  <c r="K9" i="3"/>
  <c r="J9" i="3"/>
  <c r="K8" i="3"/>
  <c r="J8" i="3"/>
  <c r="G9" i="3"/>
  <c r="G8" i="3"/>
  <c r="D8" i="3"/>
  <c r="G6" i="3"/>
  <c r="D6" i="3"/>
  <c r="B1" i="3"/>
  <c r="K33" i="3"/>
  <c r="L33" i="3" s="1"/>
  <c r="J33" i="3"/>
  <c r="G33" i="3"/>
  <c r="K32" i="3"/>
  <c r="L32" i="3" s="1"/>
  <c r="J32" i="3"/>
  <c r="G32" i="3"/>
  <c r="K28" i="3"/>
  <c r="J28" i="3"/>
  <c r="G28" i="3"/>
  <c r="K27" i="3"/>
  <c r="J27" i="3"/>
  <c r="G27" i="3"/>
  <c r="N25" i="3"/>
  <c r="N20" i="3"/>
  <c r="K18" i="3"/>
  <c r="J18" i="3"/>
  <c r="G18" i="3"/>
  <c r="K17" i="3"/>
  <c r="J17" i="3"/>
  <c r="G17" i="3"/>
  <c r="N15" i="3"/>
  <c r="N8" i="3"/>
  <c r="J4" i="3"/>
  <c r="M4" i="3" s="1"/>
  <c r="P4" i="3" s="1"/>
  <c r="L12" i="3" l="1"/>
  <c r="E43" i="3"/>
  <c r="L16" i="3"/>
  <c r="L21" i="3"/>
  <c r="L23" i="3"/>
  <c r="N43" i="3"/>
  <c r="M43" i="3" s="1"/>
  <c r="L25" i="3"/>
  <c r="L30" i="3"/>
  <c r="L13" i="3"/>
  <c r="L18" i="3"/>
  <c r="L28" i="3"/>
  <c r="L35" i="3"/>
  <c r="L37" i="3"/>
  <c r="L17" i="3"/>
  <c r="L27" i="3"/>
  <c r="L11" i="3"/>
  <c r="L15" i="3"/>
  <c r="L22" i="3"/>
  <c r="L20" i="3"/>
  <c r="L26" i="3"/>
  <c r="L31" i="3"/>
  <c r="L36" i="3"/>
</calcChain>
</file>

<file path=xl/comments1.xml><?xml version="1.0" encoding="utf-8"?>
<comments xmlns="http://schemas.openxmlformats.org/spreadsheetml/2006/main">
  <authors>
    <author>Emily Poskett</author>
  </authors>
  <commentList>
    <comment ref="G9" authorId="0">
      <text>
        <r>
          <rPr>
            <sz val="9"/>
            <color indexed="81"/>
            <rFont val="Tahoma"/>
            <family val="2"/>
          </rPr>
          <t>Output 1 Health: 106,600                   Output 2 Nutrition: 39,000              Output 3 WASH: 71,764                   Output 4 Protection: 4,472               Outout 5 Education: 60,600          Output 6 Early Recovery: 25,765</t>
        </r>
      </text>
    </comment>
    <comment ref="G10" authorId="0">
      <text>
        <r>
          <rPr>
            <sz val="9"/>
            <color indexed="81"/>
            <rFont val="Tahoma"/>
            <family val="2"/>
          </rPr>
          <t>Output 1 Health: 113,793                   Output 2 Nutrition: 59,453              Output 3 WASH: 67,567                   Output 4 Protection: 12,439               Outout 5 Education: 68,748          Output 6 Early Recovery: 27,643</t>
        </r>
      </text>
    </comment>
    <comment ref="G24" authorId="0">
      <text>
        <r>
          <rPr>
            <sz val="9"/>
            <color indexed="81"/>
            <rFont val="Tahoma"/>
            <family val="2"/>
          </rPr>
          <t xml:space="preserve">35,667 male and 43,922 female
</t>
        </r>
      </text>
    </comment>
    <comment ref="G53" authorId="0">
      <text>
        <r>
          <rPr>
            <sz val="9"/>
            <color indexed="81"/>
            <rFont val="Tahoma"/>
            <family val="2"/>
          </rPr>
          <t>Of which Female children &lt;5: 2,794, Male children &lt;5: 2,310, Pregnant and lactating women: 1,015</t>
        </r>
      </text>
    </comment>
  </commentList>
</comments>
</file>

<file path=xl/sharedStrings.xml><?xml version="1.0" encoding="utf-8"?>
<sst xmlns="http://schemas.openxmlformats.org/spreadsheetml/2006/main" count="405" uniqueCount="144">
  <si>
    <t>PROJECT NAME</t>
  </si>
  <si>
    <t xml:space="preserve"> Integrated Emergency Response Programme for Yemen (IERP) 2012-2013</t>
  </si>
  <si>
    <t>IMPACT</t>
  </si>
  <si>
    <t>Impact Indicator 1</t>
  </si>
  <si>
    <t>Baseline 2010</t>
  </si>
  <si>
    <t>Milestone 1</t>
  </si>
  <si>
    <t>Milestone 2</t>
  </si>
  <si>
    <t>Target 2013</t>
  </si>
  <si>
    <t>Contribute to improved lives of vulnerable and conflict-affected people</t>
  </si>
  <si>
    <t>Planned</t>
  </si>
  <si>
    <t>Achieved</t>
  </si>
  <si>
    <t>Source</t>
  </si>
  <si>
    <t>Impact Indicator 2</t>
  </si>
  <si>
    <t>OUTCOME</t>
  </si>
  <si>
    <t>Outcome Indicator 1</t>
  </si>
  <si>
    <t>Baseline 2012</t>
  </si>
  <si>
    <t>Assumptions</t>
  </si>
  <si>
    <t>Vulnerable groups in six targeted governorates are assisted to recover from the shocks of conflict and the socio-economic crisis through an integrated package of interventions</t>
  </si>
  <si>
    <t>Number of vulnerable people residing in the six selected governates assisted to recover from the shocks of conflict and the socio-economic crisis through an integrated package of time critical and early recovery initiatives, supporting durable solutions</t>
  </si>
  <si>
    <t xml:space="preserve">Security situation remains stable in targeted locations with no significant outbreak of fighting.
No extreme weather patterns such as drought.
All levels of government (local authority and executive units) &amp; local authorities and partners remain supportive and collaborative to IERP interventions
Ongoing political crisis in Yemen does not escalate to point of deterring NGO operation; 
No massive influx of IDPs as a result of the national crisis or escalation of the Sa’ada crisis; 
Inter-tribal tensions do not escalate in the intervention areas either as a result of inequalities in humanitarian assistance or for any other reason; 
Humanitarian access improves especially to Houthi controlled areas; </t>
  </si>
  <si>
    <t>Target: IERP III Final report; Final external evaluation findings</t>
  </si>
  <si>
    <t>Outcome Indicator 2</t>
  </si>
  <si>
    <t>INPUTS (£)</t>
  </si>
  <si>
    <t>DFID (£)</t>
  </si>
  <si>
    <t>Govt (£)</t>
  </si>
  <si>
    <t>Other (£)</t>
  </si>
  <si>
    <t>Total (£)</t>
  </si>
  <si>
    <t>DFID SHARE (%)</t>
  </si>
  <si>
    <t>INPUTS (HR)</t>
  </si>
  <si>
    <t>DFID (FTEs)</t>
  </si>
  <si>
    <t>OUTPUT 1: HEALTH (Lead: ADRA)</t>
  </si>
  <si>
    <t>Output Indicator 1.1</t>
  </si>
  <si>
    <t>Number of beneficiaries that receive primary and maternal health care, including the treatment of chronic and conflict-related cases, vaccination and medical referrals</t>
  </si>
  <si>
    <t>Ministry of Health supports interventions, provides necessary staff and coordinates effectively
Availability of necessary supplies
Communities are receptive to health education messages</t>
  </si>
  <si>
    <t>IERP III Consortium Partner &amp; PMU monitoring reports</t>
  </si>
  <si>
    <t>Output Indicator 1.2</t>
  </si>
  <si>
    <t>Baseline</t>
  </si>
  <si>
    <t>Target (date)</t>
  </si>
  <si>
    <t>Number of households that receive essential household items</t>
  </si>
  <si>
    <t>ICRC annual report</t>
  </si>
  <si>
    <t>Number of health facilities provided with medical equipment, medical supplies, consumables, medications, and/or staff capacity building</t>
  </si>
  <si>
    <t>IMPACT WEIGHTING (%)</t>
  </si>
  <si>
    <t>Output Indicator 1.3</t>
  </si>
  <si>
    <t>Number of beneficiaries that receive health education messages, including patients treated by supported medical centres, families and community members</t>
  </si>
  <si>
    <t>RISK RATING</t>
  </si>
  <si>
    <t>OUTPUT 2: NUTRITION (Lead: SCY)</t>
  </si>
  <si>
    <t>Output Indicator 2.1</t>
  </si>
  <si>
    <t>Vulnerable communities receive both preventive and curative nutrition services</t>
  </si>
  <si>
    <t>Number of beneficiaries receiving nutrition education</t>
  </si>
  <si>
    <t>In-kind support from WFP and UNICEF are provided in sufficient quantities and in a timely manner (Plumpy-Nut, RUSF)
Ministry of Health supports interventions, provides necessary staff and coordinates effectively
Malnutrition rates remain at current levels (ie no major shocks raise these levels)
Communities are receptive to nutrition education messages and breastfeeding promotion</t>
  </si>
  <si>
    <t>Number of beneficiaries admitted to Moderate and Severe Acute Malnutrition (MAM and SAM) services by type (&lt; 5s and adults)</t>
  </si>
  <si>
    <t>OUTPUT 3: WASH (Lead: Oxfam)</t>
  </si>
  <si>
    <t>Output Indicator 3.1</t>
  </si>
  <si>
    <t>Vulnerable families are supported with water, sanitation and hygiene inputs</t>
  </si>
  <si>
    <t xml:space="preserve">Local community cooperation with IERP CPs to implement activities 
Women show interest to practice better hygiene;
In selected project areas water sources available through out the year and with non-saline water; 
Security allows access to project area;
No further population displacement happens during the project period  </t>
  </si>
  <si>
    <t>Output Indicator 3.2</t>
  </si>
  <si>
    <t>Number of households provided with training on safe hygiene practices</t>
  </si>
  <si>
    <t>Output Indicator 3.3</t>
  </si>
  <si>
    <t>OUTPUT 4: PROTECTION (Lead: CIY)</t>
  </si>
  <si>
    <t>Output Indicator 4.1</t>
  </si>
  <si>
    <t>Protection services provided to vulnerable conflict-affected people</t>
  </si>
  <si>
    <t>Number of women that receive protection services including legal advice or other counselling services</t>
  </si>
  <si>
    <t xml:space="preserve">Local partner remains supportive and collaborative
Target groups willing and able to access protection services
Community leaders and government authorities receptive to advocacy messages and training
</t>
  </si>
  <si>
    <t>Output Indicator 4.2</t>
  </si>
  <si>
    <t>Number of community leaders and government aides that receive advocacy messages about the protection needs of women and girls</t>
  </si>
  <si>
    <t>OUTPUT 5: EDUCATION (lead: SCY)</t>
  </si>
  <si>
    <t>Output Indicator 5.1</t>
  </si>
  <si>
    <t>School age children receive formal and informal education services</t>
  </si>
  <si>
    <t>Number of teachers, school managers and school councils trained on planning, active learning and education in emergencies (including MRE)</t>
  </si>
  <si>
    <t>Principals and school managers cooperate and coordinate fully with consortium partners
Ministry of Education supports IERP interventions and provides staff for trainings and capacity building
Ongoing conflict does not lead to occupation of schools by armed groups or to bombing campaigns that further affect school construction</t>
  </si>
  <si>
    <t>Output Indicator 5.2</t>
  </si>
  <si>
    <t>Number of schools/learning spaces improved through minor physical rehabilitation</t>
  </si>
  <si>
    <t>-</t>
  </si>
  <si>
    <t>OUTPUT 6: EARLY RECOVERY / LIVELIHOODS (lead: Oxfam)</t>
  </si>
  <si>
    <t>Output Indicator 6.1</t>
  </si>
  <si>
    <t xml:space="preserve">Vulnerable people in target areas are provided with livelihoods support </t>
  </si>
  <si>
    <t xml:space="preserve">Number of people that participate in vocational or business management training </t>
  </si>
  <si>
    <t>Communities accept and adopt the alternative livelihood option(s); 
beneficiaires are able to market their product or skills; 
IERP CPs able to access beneficiaries; 
Tension and tribal confilect do not adversely affect project implementation; 
Women in rural villages willing &amp; able to attend vocational skills training</t>
  </si>
  <si>
    <t>Output Indicator 6.2</t>
  </si>
  <si>
    <t>Number of households that receive financial or non-financial productive inputs to develop an income generating activity</t>
  </si>
  <si>
    <t>OUTPUT 7: Integration</t>
  </si>
  <si>
    <t>Output Indicator 7.1</t>
  </si>
  <si>
    <t>Increased synergies for a cohesive program approach within the consortium activities</t>
  </si>
  <si>
    <t xml:space="preserve">Number of functional coordination mechanism </t>
  </si>
  <si>
    <t>Output Indicator 7.2</t>
  </si>
  <si>
    <t>Standard Operating procedures developed and used for the project</t>
  </si>
  <si>
    <t>Output Indicator 7.3</t>
  </si>
  <si>
    <t>Long term strategy for consortium project developed</t>
  </si>
  <si>
    <t>Initiate the process for  development  of long tem strategy</t>
  </si>
  <si>
    <t>At least 75% of targeted sample</t>
  </si>
  <si>
    <t>IERP III Consortium Partner &amp; PMU monitoring reports 
 ADRA ( 1.1a+1.1b+1.1c)</t>
  </si>
  <si>
    <t>IERP III Consortium Partner &amp; PMU monitoring reports
ADRA (1.3A= 7250)</t>
  </si>
  <si>
    <t>Output Indicator 2.2</t>
  </si>
  <si>
    <t>IERP III Consortium Partner &amp; PMU monitoring reports
SCY (2.2 =3000)</t>
  </si>
  <si>
    <t>IERP III Consortium Partner &amp; PMU monitoring reports
CARE (3.2B=2500)+OXFAM (3.2B+3.2C=4300)</t>
  </si>
  <si>
    <t>IERP III Consortium Partner &amp; PMU monitoring reports
CARE (4.1A+4.1B+4.1C=3997)</t>
  </si>
  <si>
    <t>IERP III Consortium Partner &amp; PMU monitoring reports
CARE (4.2A+4.2B=475)</t>
  </si>
  <si>
    <t>IERP III Consortium Partner &amp; PMU monitoring reports 
SCY (5.2A =30)</t>
  </si>
  <si>
    <t>Essential health services which meet the needs of the target populations are delivered</t>
  </si>
  <si>
    <t>The mortality levels, resilience and recovery of those in acute humanitarian crisis remains stable</t>
  </si>
  <si>
    <t xml:space="preserve">
Target: Yemen Consolidated Appeals Process 2013</t>
  </si>
  <si>
    <t>Output Indicator 6.3</t>
  </si>
  <si>
    <t>IERP III Consortium Partner &amp; PMU monitoring reports
OXFAM (6.3A=165)</t>
  </si>
  <si>
    <t>Number of community members actively engaged in supporting livelihood activities</t>
  </si>
  <si>
    <t>IERP III Consortium Partner &amp; PMU monitoring reports 
IRY (2.1B=1500)+SCY(2.1B=26,250)</t>
  </si>
  <si>
    <t>Number of water facilities rehabilitated/provided</t>
  </si>
  <si>
    <t>IERP III Consortium Partner &amp; PMU monitoring reports  
ADRA (1.2A= 8) +IRY (1.2A =5) + SCY (1.2A=20)</t>
  </si>
  <si>
    <t>IERP III Consortium Partner &amp; PMU monitoring reports
SCY (5.1A=600, 5.1C=60,000)</t>
  </si>
  <si>
    <t>Output Indicator 3.4</t>
  </si>
  <si>
    <t xml:space="preserve">IERP III Consortium Partner &amp; PMU monitoring reports
CARE  = 11,973
</t>
  </si>
  <si>
    <t xml:space="preserve">Number of households reached with hygiene materials </t>
  </si>
  <si>
    <t xml:space="preserve">Number of students reached with hygiene materials </t>
  </si>
  <si>
    <t>Percentage of targeted sample beneficiaries reporting timely and quality delivery of services</t>
  </si>
  <si>
    <t xml:space="preserve">IERP III Consortium Partner &amp; PMU monitoring reports
CARE (3 tankers +8wells+1network system+1ground water tank + 12 schools receiving plastic water tanks)+ OXFAM( 5Wells +2 water systems)
CARE (3.1 a+ 3.1b =18800)  + OXFAM (3.1A=15550) </t>
  </si>
  <si>
    <t xml:space="preserve">IERP III Consortium Partner &amp; PMU monitoring reports
OXFAM = 1500 + CARE = 2500
</t>
  </si>
  <si>
    <t>IERP III Consortium Partner &amp; PMU monitoring reports
ADRA (6.1A=200)+IRY (6.1A=1160)+OXFAM ( 6.1B= 2340)</t>
  </si>
  <si>
    <t>IERP III Consortium Partner &amp; PMU monitoring reports
ADRA( 6.2B=150)+IRY (6.2B=1160)+OXFAM (6.2A=2340)</t>
  </si>
  <si>
    <t>Procedures/ systems  will not conflict with organisational policies and practicesof each CP                                                                               Emergency situation in country requires international response</t>
  </si>
  <si>
    <t>Results Chain</t>
  </si>
  <si>
    <t>Indicators</t>
  </si>
  <si>
    <t>Score</t>
  </si>
  <si>
    <t xml:space="preserve">Risk </t>
  </si>
  <si>
    <t>n/a</t>
  </si>
  <si>
    <t>OUTPUTS</t>
  </si>
  <si>
    <t>OVERALL OUTPUT  SCORE</t>
  </si>
  <si>
    <t>Value</t>
  </si>
  <si>
    <t>Threshold</t>
  </si>
  <si>
    <t>A++</t>
  </si>
  <si>
    <t>Outputs substantially exceeded expectation</t>
  </si>
  <si>
    <t>A+</t>
  </si>
  <si>
    <t>Outputs moderately exceeded expectation</t>
  </si>
  <si>
    <t>A</t>
  </si>
  <si>
    <t>Outputs met expectation</t>
  </si>
  <si>
    <t>B</t>
  </si>
  <si>
    <t>Outputs moderately did not meet expectations</t>
  </si>
  <si>
    <t>C</t>
  </si>
  <si>
    <t>Outputs substantially did not meet expectations</t>
  </si>
  <si>
    <t>Low</t>
  </si>
  <si>
    <t>Medium</t>
  </si>
  <si>
    <t xml:space="preserve">Total Beneficiaries: 308,201 </t>
  </si>
  <si>
    <t xml:space="preserve">Total Beneficiaries: 349,643 </t>
  </si>
  <si>
    <t>High</t>
  </si>
  <si>
    <t>&lt;1 /10,000 /day</t>
  </si>
  <si>
    <t>No information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</si>
</sst>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_-* #,##0_-;\-* #,##0_-;_-* &quot;-&quot;??_-;_-@_-"/>
    <numFmt numFmtId="166" formatCode="0.0"/>
    <numFmt numFmtId="167" formatCode="0.0%"/>
  </numFmts>
  <fonts count="24" x14ac:knownFonts="1">
    <font>
      <sz val="10"/>
      <name val="Arial"/>
    </font>
    <font>
      <sz val="10"/>
      <name val="Arial"/>
    </font>
    <font>
      <b/>
      <sz val="9"/>
      <name val="Arial"/>
      <family val="2"/>
    </font>
    <font>
      <b/>
      <sz val="10"/>
      <name val="Arial"/>
      <family val="2"/>
    </font>
    <font>
      <sz val="9"/>
      <name val="Arial"/>
      <family val="2"/>
    </font>
    <font>
      <sz val="10"/>
      <name val="Arial"/>
      <family val="2"/>
    </font>
    <font>
      <sz val="16"/>
      <color indexed="62"/>
      <name val="Arial"/>
      <family val="2"/>
    </font>
    <font>
      <sz val="16"/>
      <color indexed="9"/>
      <name val="Arial"/>
      <family val="2"/>
    </font>
    <font>
      <b/>
      <sz val="12"/>
      <color indexed="18"/>
      <name val="Arial"/>
      <family val="2"/>
    </font>
    <font>
      <b/>
      <sz val="12"/>
      <name val="Arial"/>
      <family val="2"/>
    </font>
    <font>
      <b/>
      <sz val="12"/>
      <color theme="3" tint="-0.249977111117893"/>
      <name val="Arial"/>
      <family val="2"/>
    </font>
    <font>
      <sz val="16"/>
      <color indexed="18"/>
      <name val="Arial"/>
      <family val="2"/>
    </font>
    <font>
      <b/>
      <sz val="16"/>
      <color indexed="9"/>
      <name val="Arial"/>
      <family val="2"/>
    </font>
    <font>
      <b/>
      <sz val="16"/>
      <color theme="0"/>
      <name val="Arial"/>
      <family val="2"/>
    </font>
    <font>
      <b/>
      <sz val="16"/>
      <color theme="4" tint="-0.249977111117893"/>
      <name val="Arial"/>
      <family val="2"/>
    </font>
    <font>
      <b/>
      <sz val="10"/>
      <color indexed="9"/>
      <name val="Arial"/>
      <family val="2"/>
    </font>
    <font>
      <sz val="10"/>
      <color theme="0"/>
      <name val="Arial"/>
      <family val="2"/>
    </font>
    <font>
      <sz val="12"/>
      <color theme="1"/>
      <name val="Arial"/>
      <family val="2"/>
    </font>
    <font>
      <sz val="10"/>
      <color theme="1"/>
      <name val="Arial"/>
      <family val="2"/>
    </font>
    <font>
      <sz val="16"/>
      <color theme="1"/>
      <name val="Arial"/>
      <family val="2"/>
    </font>
    <font>
      <sz val="9"/>
      <color indexed="81"/>
      <name val="Tahoma"/>
      <family val="2"/>
    </font>
    <font>
      <b/>
      <sz val="22"/>
      <color theme="0"/>
      <name val="Arial"/>
      <family val="2"/>
    </font>
    <font>
      <sz val="16"/>
      <color theme="0"/>
      <name val="Arial"/>
      <family val="2"/>
    </font>
    <font>
      <b/>
      <sz val="12"/>
      <color theme="0"/>
      <name val="Arial"/>
      <family val="2"/>
    </font>
  </fonts>
  <fills count="13">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42"/>
        <bgColor indexed="64"/>
      </patternFill>
    </fill>
    <fill>
      <patternFill patternType="solid">
        <fgColor indexed="22"/>
        <bgColor indexed="64"/>
      </patternFill>
    </fill>
    <fill>
      <patternFill patternType="solid">
        <fgColor indexed="55"/>
        <bgColor indexed="64"/>
      </patternFill>
    </fill>
    <fill>
      <patternFill patternType="solid">
        <fgColor indexed="47"/>
        <bgColor indexed="64"/>
      </patternFill>
    </fill>
    <fill>
      <patternFill patternType="solid">
        <fgColor indexed="9"/>
        <bgColor indexed="64"/>
      </patternFill>
    </fill>
    <fill>
      <patternFill patternType="solid">
        <fgColor theme="0"/>
        <bgColor indexed="64"/>
      </patternFill>
    </fill>
    <fill>
      <patternFill patternType="solid">
        <fgColor theme="4" tint="-0.499984740745262"/>
        <bgColor indexed="64"/>
      </patternFill>
    </fill>
    <fill>
      <patternFill patternType="solid">
        <fgColor theme="4" tint="0.79998168889431442"/>
        <bgColor indexed="64"/>
      </patternFill>
    </fill>
    <fill>
      <patternFill patternType="solid">
        <fgColor theme="3" tint="-0.249977111117893"/>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210">
    <xf numFmtId="0" fontId="0" fillId="0" borderId="0" xfId="0"/>
    <xf numFmtId="0" fontId="2" fillId="2" borderId="1" xfId="0" applyFont="1" applyFill="1" applyBorder="1" applyAlignment="1">
      <alignment vertical="top" wrapText="1"/>
    </xf>
    <xf numFmtId="165" fontId="3" fillId="0" borderId="0" xfId="1" applyNumberFormat="1" applyFont="1"/>
    <xf numFmtId="0" fontId="2" fillId="3" borderId="2" xfId="0" applyFont="1" applyFill="1" applyBorder="1" applyAlignment="1">
      <alignment vertical="top" wrapText="1"/>
    </xf>
    <xf numFmtId="0" fontId="2" fillId="2" borderId="3" xfId="0" applyFont="1" applyFill="1" applyBorder="1" applyAlignment="1">
      <alignment horizontal="left" vertical="top" wrapText="1"/>
    </xf>
    <xf numFmtId="0" fontId="2" fillId="2" borderId="3" xfId="0" applyFont="1" applyFill="1" applyBorder="1" applyAlignment="1">
      <alignment vertical="top" wrapText="1"/>
    </xf>
    <xf numFmtId="0" fontId="2" fillId="4" borderId="3" xfId="0" applyFont="1" applyFill="1" applyBorder="1" applyAlignment="1">
      <alignment vertical="top" wrapText="1"/>
    </xf>
    <xf numFmtId="0" fontId="2" fillId="0" borderId="1" xfId="0" applyFont="1" applyBorder="1" applyAlignment="1">
      <alignment horizontal="center" vertical="top" wrapText="1"/>
    </xf>
    <xf numFmtId="9" fontId="4" fillId="0" borderId="3" xfId="0" applyNumberFormat="1" applyFont="1" applyBorder="1" applyAlignment="1">
      <alignment horizontal="left" vertical="top" wrapText="1"/>
    </xf>
    <xf numFmtId="0" fontId="4" fillId="0" borderId="3" xfId="0" applyFont="1" applyBorder="1" applyAlignment="1">
      <alignment vertical="top" wrapText="1"/>
    </xf>
    <xf numFmtId="0" fontId="2" fillId="0" borderId="2" xfId="0" applyFont="1" applyBorder="1" applyAlignment="1">
      <alignment horizontal="center" vertical="top" wrapText="1"/>
    </xf>
    <xf numFmtId="0" fontId="4" fillId="5" borderId="1" xfId="0" applyFont="1" applyFill="1" applyBorder="1" applyAlignment="1">
      <alignment vertical="top" wrapText="1"/>
    </xf>
    <xf numFmtId="0" fontId="4" fillId="0" borderId="1" xfId="0" applyFont="1" applyFill="1" applyBorder="1" applyAlignment="1">
      <alignment vertical="top" wrapText="1"/>
    </xf>
    <xf numFmtId="0" fontId="2" fillId="6" borderId="4" xfId="0" applyFont="1" applyFill="1" applyBorder="1" applyAlignment="1">
      <alignment horizontal="left" vertical="top" wrapText="1"/>
    </xf>
    <xf numFmtId="3" fontId="4" fillId="0" borderId="3" xfId="0" applyNumberFormat="1" applyFont="1" applyFill="1" applyBorder="1" applyAlignment="1">
      <alignment horizontal="left" vertical="top" wrapText="1"/>
    </xf>
    <xf numFmtId="0" fontId="2" fillId="3" borderId="1" xfId="0" applyFont="1" applyFill="1" applyBorder="1" applyAlignment="1">
      <alignment vertical="top" wrapText="1"/>
    </xf>
    <xf numFmtId="0" fontId="2" fillId="2" borderId="5" xfId="0" applyFont="1" applyFill="1" applyBorder="1" applyAlignment="1">
      <alignment horizontal="left" vertical="top" wrapText="1"/>
    </xf>
    <xf numFmtId="0" fontId="2" fillId="2" borderId="5" xfId="0" applyFont="1" applyFill="1" applyBorder="1" applyAlignment="1">
      <alignment vertical="top" wrapText="1"/>
    </xf>
    <xf numFmtId="0" fontId="2" fillId="4" borderId="5" xfId="0" applyFont="1" applyFill="1" applyBorder="1" applyAlignment="1">
      <alignment vertical="top" wrapText="1"/>
    </xf>
    <xf numFmtId="0" fontId="2" fillId="7" borderId="5" xfId="0" applyFont="1" applyFill="1" applyBorder="1" applyAlignment="1">
      <alignment horizontal="left" vertical="top" wrapText="1"/>
    </xf>
    <xf numFmtId="3" fontId="4" fillId="0" borderId="3" xfId="0" applyNumberFormat="1" applyFont="1" applyBorder="1" applyAlignment="1">
      <alignment horizontal="left" vertical="top" wrapText="1"/>
    </xf>
    <xf numFmtId="3" fontId="2" fillId="0" borderId="3" xfId="0" applyNumberFormat="1" applyFont="1" applyFill="1" applyBorder="1" applyAlignment="1">
      <alignment horizontal="left" vertical="top" wrapText="1"/>
    </xf>
    <xf numFmtId="0" fontId="2" fillId="3" borderId="6" xfId="0" applyFont="1" applyFill="1" applyBorder="1" applyAlignment="1">
      <alignment vertical="top" wrapText="1"/>
    </xf>
    <xf numFmtId="0" fontId="2" fillId="5" borderId="3" xfId="0" applyFont="1" applyFill="1" applyBorder="1" applyAlignment="1">
      <alignment horizontal="left" vertical="top" wrapText="1"/>
    </xf>
    <xf numFmtId="0" fontId="2" fillId="5" borderId="3" xfId="0" applyFont="1" applyFill="1" applyBorder="1" applyAlignment="1">
      <alignment vertical="top" wrapText="1"/>
    </xf>
    <xf numFmtId="0" fontId="2" fillId="0" borderId="3" xfId="0" applyFont="1" applyFill="1" applyBorder="1" applyAlignment="1">
      <alignment horizontal="left" vertical="top" wrapText="1"/>
    </xf>
    <xf numFmtId="0" fontId="2" fillId="0" borderId="3" xfId="0" applyFont="1" applyBorder="1" applyAlignment="1">
      <alignment vertical="top" wrapText="1"/>
    </xf>
    <xf numFmtId="0" fontId="2" fillId="5" borderId="5" xfId="0" applyFont="1" applyFill="1" applyBorder="1" applyAlignment="1">
      <alignment horizontal="left" vertical="top" wrapText="1"/>
    </xf>
    <xf numFmtId="0" fontId="2" fillId="5" borderId="1" xfId="0" applyFont="1" applyFill="1" applyBorder="1" applyAlignment="1">
      <alignment vertical="top" wrapText="1"/>
    </xf>
    <xf numFmtId="0" fontId="2" fillId="0" borderId="7" xfId="0" applyFont="1" applyBorder="1" applyAlignment="1">
      <alignment vertical="top" wrapText="1"/>
    </xf>
    <xf numFmtId="0" fontId="4" fillId="0" borderId="3" xfId="0" applyFont="1" applyBorder="1" applyAlignment="1">
      <alignment horizontal="left" vertical="top" wrapText="1"/>
    </xf>
    <xf numFmtId="0" fontId="2" fillId="0" borderId="4" xfId="0" applyFont="1" applyBorder="1" applyAlignment="1">
      <alignment horizontal="center" vertical="top" wrapText="1"/>
    </xf>
    <xf numFmtId="3" fontId="4" fillId="0" borderId="3" xfId="0" applyNumberFormat="1" applyFont="1" applyBorder="1" applyAlignment="1">
      <alignment vertical="top" wrapText="1"/>
    </xf>
    <xf numFmtId="0" fontId="2" fillId="0" borderId="5" xfId="0" applyFont="1" applyBorder="1" applyAlignment="1">
      <alignment horizontal="center" vertical="top" wrapText="1"/>
    </xf>
    <xf numFmtId="0" fontId="4" fillId="5" borderId="7" xfId="0" applyFont="1" applyFill="1" applyBorder="1" applyAlignment="1">
      <alignment vertical="top" wrapText="1"/>
    </xf>
    <xf numFmtId="0" fontId="4" fillId="0" borderId="8" xfId="0" applyFont="1" applyBorder="1" applyAlignment="1">
      <alignment vertical="top" wrapText="1"/>
    </xf>
    <xf numFmtId="0" fontId="2" fillId="2" borderId="9" xfId="0" applyFont="1" applyFill="1" applyBorder="1" applyAlignment="1">
      <alignment horizontal="left" vertical="top" wrapText="1"/>
    </xf>
    <xf numFmtId="0" fontId="2" fillId="2" borderId="10" xfId="0" applyFont="1" applyFill="1" applyBorder="1" applyAlignment="1">
      <alignment vertical="top" wrapText="1"/>
    </xf>
    <xf numFmtId="0" fontId="2" fillId="4" borderId="10" xfId="0" applyFont="1" applyFill="1" applyBorder="1" applyAlignment="1">
      <alignment vertical="top" wrapText="1"/>
    </xf>
    <xf numFmtId="0" fontId="4" fillId="0" borderId="3" xfId="0" applyFont="1" applyFill="1" applyBorder="1" applyAlignment="1">
      <alignment horizontal="left" vertical="top" wrapText="1"/>
    </xf>
    <xf numFmtId="9" fontId="4" fillId="8" borderId="6" xfId="0" applyNumberFormat="1" applyFont="1" applyFill="1" applyBorder="1" applyAlignment="1">
      <alignment vertical="center" wrapText="1"/>
    </xf>
    <xf numFmtId="0" fontId="2" fillId="0" borderId="11" xfId="0" applyFont="1" applyBorder="1" applyAlignment="1">
      <alignment horizontal="center" vertical="top" wrapText="1"/>
    </xf>
    <xf numFmtId="0" fontId="4" fillId="0" borderId="1" xfId="0" applyFont="1" applyBorder="1" applyAlignment="1">
      <alignment vertical="top" wrapText="1"/>
    </xf>
    <xf numFmtId="0" fontId="4" fillId="8" borderId="11" xfId="0" applyFont="1" applyFill="1" applyBorder="1" applyAlignment="1">
      <alignment vertical="center" wrapText="1"/>
    </xf>
    <xf numFmtId="0" fontId="2" fillId="7" borderId="3" xfId="0" applyFont="1" applyFill="1" applyBorder="1" applyAlignment="1">
      <alignment horizontal="left" vertical="top" wrapText="1"/>
    </xf>
    <xf numFmtId="0" fontId="4" fillId="8" borderId="2" xfId="0" applyFont="1" applyFill="1" applyBorder="1" applyAlignment="1">
      <alignment vertical="center" wrapText="1"/>
    </xf>
    <xf numFmtId="0" fontId="2" fillId="0" borderId="2" xfId="0" applyFont="1" applyFill="1" applyBorder="1" applyAlignment="1">
      <alignment horizontal="left" vertical="top" wrapText="1"/>
    </xf>
    <xf numFmtId="0" fontId="2" fillId="0" borderId="3" xfId="0" applyFont="1" applyBorder="1" applyAlignment="1">
      <alignment horizontal="left" vertical="top" wrapText="1"/>
    </xf>
    <xf numFmtId="3" fontId="4" fillId="0" borderId="0" xfId="0" applyNumberFormat="1" applyFont="1" applyAlignment="1">
      <alignment horizontal="left"/>
    </xf>
    <xf numFmtId="0" fontId="2" fillId="0" borderId="6" xfId="0" applyFont="1" applyBorder="1" applyAlignment="1">
      <alignment horizontal="center" vertical="top" wrapText="1"/>
    </xf>
    <xf numFmtId="0" fontId="4" fillId="0" borderId="12" xfId="0" applyFont="1" applyBorder="1" applyAlignment="1">
      <alignment horizontal="left" vertical="top" wrapText="1"/>
    </xf>
    <xf numFmtId="0" fontId="2" fillId="7" borderId="1" xfId="0" applyFont="1" applyFill="1" applyBorder="1" applyAlignment="1">
      <alignment horizontal="left" vertical="top" wrapText="1"/>
    </xf>
    <xf numFmtId="0" fontId="2" fillId="5" borderId="1" xfId="0" applyFont="1" applyFill="1" applyBorder="1" applyAlignment="1">
      <alignment horizontal="left" vertical="top" wrapText="1"/>
    </xf>
    <xf numFmtId="0" fontId="2" fillId="2" borderId="1" xfId="0" applyFont="1" applyFill="1" applyBorder="1" applyAlignment="1">
      <alignment horizontal="left" vertical="top" wrapText="1"/>
    </xf>
    <xf numFmtId="0" fontId="4" fillId="8" borderId="6" xfId="0" applyFont="1" applyFill="1" applyBorder="1" applyAlignment="1">
      <alignment vertical="center" wrapText="1"/>
    </xf>
    <xf numFmtId="0" fontId="0" fillId="0" borderId="0" xfId="0" applyAlignment="1"/>
    <xf numFmtId="0" fontId="0" fillId="0" borderId="0" xfId="0" applyAlignment="1">
      <alignment horizontal="left"/>
    </xf>
    <xf numFmtId="0" fontId="2" fillId="4" borderId="7" xfId="0" applyFont="1" applyFill="1" applyBorder="1" applyAlignment="1">
      <alignment vertical="top" wrapText="1"/>
    </xf>
    <xf numFmtId="0" fontId="4" fillId="2" borderId="1" xfId="0" applyFont="1" applyFill="1" applyBorder="1" applyAlignment="1">
      <alignment horizontal="center" vertical="top" wrapText="1"/>
    </xf>
    <xf numFmtId="0" fontId="4" fillId="0" borderId="1" xfId="0" applyFont="1" applyBorder="1" applyAlignment="1">
      <alignment horizontal="left" vertical="top" wrapText="1"/>
    </xf>
    <xf numFmtId="0" fontId="4" fillId="0" borderId="1" xfId="0" applyFont="1" applyBorder="1" applyAlignment="1">
      <alignment horizontal="center" vertical="top" wrapText="1"/>
    </xf>
    <xf numFmtId="0" fontId="2" fillId="3" borderId="14" xfId="0" applyFont="1" applyFill="1" applyBorder="1" applyAlignment="1">
      <alignment vertical="top" wrapText="1"/>
    </xf>
    <xf numFmtId="3" fontId="4" fillId="0" borderId="7" xfId="0" applyNumberFormat="1" applyFont="1" applyBorder="1" applyAlignment="1">
      <alignment horizontal="left" vertical="top" wrapText="1"/>
    </xf>
    <xf numFmtId="3" fontId="4" fillId="0" borderId="1" xfId="0" applyNumberFormat="1" applyFont="1" applyBorder="1" applyAlignment="1">
      <alignment horizontal="left" vertical="top" wrapText="1"/>
    </xf>
    <xf numFmtId="3" fontId="4" fillId="0" borderId="15" xfId="0" applyNumberFormat="1" applyFont="1" applyBorder="1" applyAlignment="1">
      <alignment horizontal="left" vertical="top" wrapText="1"/>
    </xf>
    <xf numFmtId="3" fontId="4" fillId="0" borderId="1" xfId="0" applyNumberFormat="1" applyFont="1" applyBorder="1" applyAlignment="1">
      <alignment horizontal="left"/>
    </xf>
    <xf numFmtId="3" fontId="4" fillId="0" borderId="1" xfId="0" applyNumberFormat="1" applyFont="1" applyFill="1" applyBorder="1" applyAlignment="1">
      <alignment horizontal="left" vertical="top" wrapText="1"/>
    </xf>
    <xf numFmtId="0" fontId="4" fillId="0" borderId="1" xfId="0" applyFont="1" applyFill="1" applyBorder="1" applyAlignment="1">
      <alignment horizontal="left" vertical="top" wrapText="1"/>
    </xf>
    <xf numFmtId="3" fontId="0" fillId="0" borderId="0" xfId="0" applyNumberFormat="1" applyAlignment="1">
      <alignment horizontal="left"/>
    </xf>
    <xf numFmtId="9" fontId="4" fillId="0" borderId="1" xfId="0" applyNumberFormat="1" applyFont="1" applyFill="1" applyBorder="1" applyAlignment="1">
      <alignment horizontal="left" vertical="top" wrapText="1"/>
    </xf>
    <xf numFmtId="0" fontId="0" fillId="0" borderId="11" xfId="0" applyBorder="1" applyAlignment="1">
      <alignment vertical="center" wrapText="1"/>
    </xf>
    <xf numFmtId="0" fontId="0" fillId="0" borderId="2" xfId="0" applyBorder="1" applyAlignment="1">
      <alignment vertical="center" wrapText="1"/>
    </xf>
    <xf numFmtId="0" fontId="2" fillId="4" borderId="15" xfId="0" applyFont="1" applyFill="1" applyBorder="1" applyAlignment="1">
      <alignment horizontal="center" vertical="top" wrapText="1"/>
    </xf>
    <xf numFmtId="0" fontId="2" fillId="4" borderId="8" xfId="0" applyFont="1" applyFill="1" applyBorder="1" applyAlignment="1">
      <alignment horizontal="center" vertical="top" wrapText="1"/>
    </xf>
    <xf numFmtId="0" fontId="2" fillId="4" borderId="5" xfId="0" applyFont="1" applyFill="1" applyBorder="1" applyAlignment="1">
      <alignment horizontal="center" vertical="top" wrapText="1"/>
    </xf>
    <xf numFmtId="0" fontId="4" fillId="0" borderId="15" xfId="0" applyFont="1" applyBorder="1" applyAlignment="1">
      <alignment horizontal="center" vertical="top" wrapText="1"/>
    </xf>
    <xf numFmtId="0" fontId="4" fillId="0" borderId="8" xfId="0" applyFont="1" applyBorder="1" applyAlignment="1">
      <alignment horizontal="center" vertical="top" wrapText="1"/>
    </xf>
    <xf numFmtId="0" fontId="4" fillId="0" borderId="5" xfId="0" applyFont="1" applyBorder="1" applyAlignment="1">
      <alignment horizontal="center" vertical="top" wrapText="1"/>
    </xf>
    <xf numFmtId="0" fontId="2" fillId="6" borderId="16" xfId="0" applyFont="1" applyFill="1" applyBorder="1" applyAlignment="1">
      <alignment vertical="top" wrapText="1"/>
    </xf>
    <xf numFmtId="0" fontId="2" fillId="6" borderId="13" xfId="0" applyFont="1" applyFill="1" applyBorder="1" applyAlignment="1">
      <alignment vertical="top" wrapText="1"/>
    </xf>
    <xf numFmtId="0" fontId="2" fillId="6" borderId="12" xfId="0" applyFont="1" applyFill="1" applyBorder="1" applyAlignment="1">
      <alignment vertical="top" wrapText="1"/>
    </xf>
    <xf numFmtId="0" fontId="2" fillId="6" borderId="14" xfId="0" applyFont="1" applyFill="1" applyBorder="1" applyAlignment="1">
      <alignment vertical="top" wrapText="1"/>
    </xf>
    <xf numFmtId="0" fontId="2" fillId="6" borderId="7" xfId="0" applyFont="1" applyFill="1" applyBorder="1" applyAlignment="1">
      <alignment vertical="top" wrapText="1"/>
    </xf>
    <xf numFmtId="0" fontId="2" fillId="6" borderId="3" xfId="0" applyFont="1" applyFill="1" applyBorder="1" applyAlignment="1">
      <alignment vertical="top" wrapText="1"/>
    </xf>
    <xf numFmtId="0" fontId="4" fillId="0" borderId="6" xfId="0" applyFont="1" applyBorder="1" applyAlignment="1">
      <alignment horizontal="left" vertical="top" wrapText="1"/>
    </xf>
    <xf numFmtId="0" fontId="4" fillId="0" borderId="11" xfId="0" applyFont="1" applyBorder="1" applyAlignment="1">
      <alignment horizontal="left" vertical="top" wrapText="1"/>
    </xf>
    <xf numFmtId="0" fontId="4" fillId="0" borderId="2" xfId="0" applyFont="1" applyBorder="1" applyAlignment="1">
      <alignment horizontal="left" vertical="top" wrapText="1"/>
    </xf>
    <xf numFmtId="0" fontId="4" fillId="0" borderId="6"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6" xfId="0" applyFont="1" applyBorder="1" applyAlignment="1">
      <alignment horizontal="center" vertical="top" wrapText="1"/>
    </xf>
    <xf numFmtId="0" fontId="4" fillId="0" borderId="11" xfId="0" applyFont="1" applyBorder="1" applyAlignment="1">
      <alignment horizontal="center" vertical="top" wrapText="1"/>
    </xf>
    <xf numFmtId="0" fontId="4" fillId="0" borderId="2" xfId="0" applyFont="1" applyBorder="1" applyAlignment="1">
      <alignment horizontal="center" vertical="top" wrapText="1"/>
    </xf>
    <xf numFmtId="0" fontId="2" fillId="0" borderId="15" xfId="0" applyFont="1" applyBorder="1" applyAlignment="1">
      <alignment vertical="top" wrapText="1"/>
    </xf>
    <xf numFmtId="0" fontId="2" fillId="0" borderId="8" xfId="0" applyFont="1" applyBorder="1" applyAlignment="1">
      <alignment vertical="top" wrapText="1"/>
    </xf>
    <xf numFmtId="0" fontId="2" fillId="0" borderId="5" xfId="0" applyFont="1" applyBorder="1" applyAlignment="1">
      <alignment vertical="top" wrapText="1"/>
    </xf>
    <xf numFmtId="0" fontId="2" fillId="6" borderId="6" xfId="0" applyFont="1" applyFill="1" applyBorder="1" applyAlignment="1">
      <alignment horizontal="left" vertical="top" wrapText="1"/>
    </xf>
    <xf numFmtId="0" fontId="2" fillId="6" borderId="11" xfId="0" applyFont="1" applyFill="1" applyBorder="1" applyAlignment="1">
      <alignment horizontal="left" vertical="top" wrapText="1"/>
    </xf>
    <xf numFmtId="0" fontId="2" fillId="5" borderId="15" xfId="0" applyFont="1" applyFill="1" applyBorder="1" applyAlignment="1">
      <alignment vertical="top" wrapText="1"/>
    </xf>
    <xf numFmtId="0" fontId="2" fillId="5" borderId="5" xfId="0" applyFont="1" applyFill="1" applyBorder="1" applyAlignment="1">
      <alignment vertical="top" wrapText="1"/>
    </xf>
    <xf numFmtId="9" fontId="2" fillId="0" borderId="15" xfId="0" applyNumberFormat="1" applyFont="1" applyBorder="1" applyAlignment="1">
      <alignment vertical="top" wrapText="1"/>
    </xf>
    <xf numFmtId="0" fontId="2" fillId="4" borderId="13" xfId="0" applyFont="1" applyFill="1" applyBorder="1" applyAlignment="1">
      <alignment horizontal="center" vertical="top" wrapText="1"/>
    </xf>
    <xf numFmtId="0" fontId="2" fillId="4" borderId="12" xfId="0" applyFont="1" applyFill="1" applyBorder="1" applyAlignment="1">
      <alignment horizontal="center" vertical="top" wrapText="1"/>
    </xf>
    <xf numFmtId="0" fontId="4" fillId="0" borderId="5" xfId="0" applyFont="1" applyBorder="1" applyAlignment="1">
      <alignment vertical="top" wrapText="1"/>
    </xf>
    <xf numFmtId="0" fontId="5" fillId="0" borderId="11" xfId="0" applyFont="1" applyBorder="1" applyAlignment="1">
      <alignment horizontal="left" vertical="top" wrapText="1"/>
    </xf>
    <xf numFmtId="0" fontId="5" fillId="0" borderId="2" xfId="0" applyFont="1" applyBorder="1" applyAlignment="1">
      <alignment horizontal="left" vertical="top" wrapText="1"/>
    </xf>
    <xf numFmtId="0" fontId="4" fillId="8" borderId="6" xfId="0" applyFont="1" applyFill="1" applyBorder="1" applyAlignment="1">
      <alignment vertical="top" wrapText="1"/>
    </xf>
    <xf numFmtId="0" fontId="4" fillId="8" borderId="11" xfId="0" applyFont="1" applyFill="1" applyBorder="1" applyAlignment="1">
      <alignment vertical="top" wrapText="1"/>
    </xf>
    <xf numFmtId="0" fontId="4" fillId="8" borderId="2" xfId="0" applyFont="1" applyFill="1" applyBorder="1" applyAlignment="1">
      <alignment vertical="top" wrapText="1"/>
    </xf>
    <xf numFmtId="0" fontId="2" fillId="4" borderId="16" xfId="0" applyFont="1" applyFill="1" applyBorder="1" applyAlignment="1">
      <alignment horizontal="center" vertical="top" wrapText="1"/>
    </xf>
    <xf numFmtId="0" fontId="5" fillId="0" borderId="11" xfId="0" applyFont="1" applyBorder="1" applyAlignment="1">
      <alignment horizontal="left"/>
    </xf>
    <xf numFmtId="0" fontId="5" fillId="0" borderId="2" xfId="0" applyFont="1" applyBorder="1" applyAlignment="1">
      <alignment horizontal="left"/>
    </xf>
    <xf numFmtId="9" fontId="2" fillId="0" borderId="15" xfId="0" applyNumberFormat="1" applyFont="1" applyFill="1" applyBorder="1" applyAlignment="1">
      <alignment vertical="top" wrapText="1"/>
    </xf>
    <xf numFmtId="0" fontId="2" fillId="0" borderId="5" xfId="0" applyFont="1" applyFill="1" applyBorder="1" applyAlignment="1">
      <alignment vertical="top" wrapText="1"/>
    </xf>
    <xf numFmtId="0" fontId="4" fillId="8" borderId="4" xfId="0" applyFont="1" applyFill="1" applyBorder="1" applyAlignment="1">
      <alignment vertical="top" wrapText="1"/>
    </xf>
    <xf numFmtId="0" fontId="5" fillId="0" borderId="3" xfId="0" applyFont="1" applyBorder="1" applyAlignment="1"/>
    <xf numFmtId="0" fontId="5" fillId="0" borderId="11" xfId="0" applyFont="1" applyBorder="1" applyAlignment="1">
      <alignment vertical="center" wrapText="1"/>
    </xf>
    <xf numFmtId="0" fontId="2" fillId="0" borderId="6" xfId="0" applyFont="1" applyFill="1" applyBorder="1" applyAlignment="1">
      <alignment vertical="top" wrapText="1"/>
    </xf>
    <xf numFmtId="0" fontId="2" fillId="0" borderId="11" xfId="0" applyFont="1" applyFill="1" applyBorder="1" applyAlignment="1">
      <alignment vertical="top" wrapText="1"/>
    </xf>
    <xf numFmtId="0" fontId="0" fillId="0" borderId="11" xfId="0" applyBorder="1" applyAlignment="1">
      <alignment horizontal="left" vertical="top" wrapText="1"/>
    </xf>
    <xf numFmtId="0" fontId="0" fillId="0" borderId="2" xfId="0" applyBorder="1" applyAlignment="1">
      <alignment horizontal="left" vertical="top" wrapText="1"/>
    </xf>
    <xf numFmtId="0" fontId="5" fillId="0" borderId="8" xfId="0" applyFont="1" applyBorder="1"/>
    <xf numFmtId="0" fontId="5" fillId="0" borderId="5" xfId="0" applyFont="1" applyBorder="1"/>
    <xf numFmtId="9" fontId="4" fillId="8" borderId="6" xfId="0" applyNumberFormat="1" applyFont="1" applyFill="1" applyBorder="1" applyAlignment="1">
      <alignment vertical="top" wrapText="1"/>
    </xf>
    <xf numFmtId="0" fontId="0" fillId="0" borderId="11" xfId="0" applyBorder="1" applyAlignment="1">
      <alignment wrapText="1"/>
    </xf>
    <xf numFmtId="0" fontId="0" fillId="0" borderId="2" xfId="0" applyBorder="1" applyAlignment="1">
      <alignment wrapText="1"/>
    </xf>
    <xf numFmtId="0" fontId="0" fillId="0" borderId="11" xfId="0" applyFill="1" applyBorder="1" applyAlignment="1">
      <alignment wrapText="1"/>
    </xf>
    <xf numFmtId="0" fontId="0" fillId="0" borderId="2" xfId="0" applyFill="1" applyBorder="1" applyAlignment="1">
      <alignment wrapText="1"/>
    </xf>
    <xf numFmtId="0" fontId="0" fillId="9" borderId="0" xfId="0" applyFill="1" applyAlignment="1">
      <alignment horizontal="center" vertical="center" wrapText="1"/>
    </xf>
    <xf numFmtId="0" fontId="6" fillId="9" borderId="0" xfId="0" applyFont="1" applyFill="1" applyAlignment="1">
      <alignment vertical="center" wrapText="1"/>
    </xf>
    <xf numFmtId="0" fontId="7" fillId="9" borderId="0" xfId="0" applyFont="1" applyFill="1" applyAlignment="1">
      <alignment horizontal="center" vertical="center" wrapText="1"/>
    </xf>
    <xf numFmtId="0" fontId="9" fillId="9" borderId="0" xfId="0" applyFont="1" applyFill="1" applyAlignment="1">
      <alignment horizontal="center" vertical="center" wrapText="1"/>
    </xf>
    <xf numFmtId="0" fontId="8" fillId="9" borderId="0" xfId="0" applyFont="1" applyFill="1" applyAlignment="1">
      <alignment horizontal="center" vertical="center" wrapText="1"/>
    </xf>
    <xf numFmtId="0" fontId="10" fillId="9" borderId="0" xfId="0" applyFont="1" applyFill="1" applyAlignment="1">
      <alignment horizontal="center" vertical="center" wrapText="1"/>
    </xf>
    <xf numFmtId="0" fontId="11" fillId="9" borderId="0" xfId="0" applyFont="1" applyFill="1" applyAlignment="1">
      <alignment horizontal="center" vertical="center" wrapText="1"/>
    </xf>
    <xf numFmtId="0" fontId="0" fillId="9" borderId="0" xfId="0" applyFill="1" applyBorder="1" applyAlignment="1">
      <alignment horizontal="center" vertical="center" wrapText="1"/>
    </xf>
    <xf numFmtId="0" fontId="0" fillId="11" borderId="0" xfId="0" applyNumberFormat="1" applyFill="1" applyBorder="1" applyAlignment="1">
      <alignment horizontal="center" vertical="center" wrapText="1"/>
    </xf>
    <xf numFmtId="0" fontId="5" fillId="11" borderId="0" xfId="2" applyNumberFormat="1" applyFont="1" applyFill="1" applyBorder="1" applyAlignment="1">
      <alignment horizontal="center" vertical="center" wrapText="1"/>
    </xf>
    <xf numFmtId="0" fontId="12" fillId="9" borderId="0" xfId="0" applyFont="1" applyFill="1" applyAlignment="1">
      <alignment horizontal="center" vertical="center" wrapText="1"/>
    </xf>
    <xf numFmtId="0" fontId="0" fillId="9" borderId="0" xfId="0" applyNumberFormat="1" applyFill="1" applyBorder="1" applyAlignment="1">
      <alignment horizontal="center" vertical="center" wrapText="1"/>
    </xf>
    <xf numFmtId="0" fontId="14" fillId="9" borderId="0" xfId="0" applyFont="1" applyFill="1" applyAlignment="1">
      <alignment horizontal="center" vertical="center" wrapText="1"/>
    </xf>
    <xf numFmtId="0" fontId="0" fillId="9" borderId="0" xfId="0" applyFill="1" applyBorder="1" applyAlignment="1">
      <alignment vertical="center" wrapText="1"/>
    </xf>
    <xf numFmtId="9" fontId="5" fillId="9" borderId="0" xfId="2" applyFont="1" applyFill="1" applyBorder="1" applyAlignment="1">
      <alignment horizontal="center" vertical="center" wrapText="1"/>
    </xf>
    <xf numFmtId="9" fontId="0" fillId="9" borderId="0" xfId="0" applyNumberFormat="1" applyFill="1" applyBorder="1" applyAlignment="1">
      <alignment horizontal="center" vertical="center" wrapText="1"/>
    </xf>
    <xf numFmtId="0" fontId="0" fillId="9" borderId="0" xfId="0" applyNumberFormat="1" applyFill="1" applyAlignment="1">
      <alignment horizontal="center" vertical="center" wrapText="1"/>
    </xf>
    <xf numFmtId="0" fontId="15" fillId="12" borderId="0" xfId="0" applyFont="1" applyFill="1" applyAlignment="1">
      <alignment horizontal="center" vertical="center" wrapText="1"/>
    </xf>
    <xf numFmtId="9" fontId="16" fillId="9" borderId="0" xfId="0" applyNumberFormat="1" applyFont="1" applyFill="1" applyAlignment="1">
      <alignment horizontal="center" vertical="center" wrapText="1"/>
    </xf>
    <xf numFmtId="166" fontId="5" fillId="9" borderId="0" xfId="0" applyNumberFormat="1" applyFont="1" applyFill="1" applyBorder="1" applyAlignment="1">
      <alignment horizontal="center" vertical="center" wrapText="1"/>
    </xf>
    <xf numFmtId="9" fontId="0" fillId="9" borderId="0" xfId="0" applyNumberFormat="1" applyFill="1" applyAlignment="1">
      <alignment horizontal="center" vertical="center" wrapText="1"/>
    </xf>
    <xf numFmtId="166" fontId="5" fillId="9" borderId="0" xfId="0" applyNumberFormat="1" applyFont="1" applyFill="1" applyBorder="1" applyAlignment="1">
      <alignment vertical="center" wrapText="1"/>
    </xf>
    <xf numFmtId="0" fontId="17" fillId="9" borderId="0" xfId="0" applyFont="1" applyFill="1" applyAlignment="1">
      <alignment horizontal="center" vertical="center" wrapText="1"/>
    </xf>
    <xf numFmtId="0" fontId="17" fillId="9" borderId="0" xfId="0" applyFont="1" applyFill="1" applyBorder="1" applyAlignment="1">
      <alignment horizontal="center" vertical="center" wrapText="1"/>
    </xf>
    <xf numFmtId="0" fontId="18" fillId="9" borderId="0" xfId="0" applyFont="1" applyFill="1" applyAlignment="1">
      <alignment horizontal="center" vertical="center" wrapText="1"/>
    </xf>
    <xf numFmtId="0" fontId="18" fillId="9" borderId="0" xfId="0" applyFont="1" applyFill="1" applyBorder="1" applyAlignment="1">
      <alignment horizontal="center" vertical="center" wrapText="1"/>
    </xf>
    <xf numFmtId="49" fontId="17" fillId="9" borderId="0" xfId="0" quotePrefix="1" applyNumberFormat="1" applyFont="1" applyFill="1" applyAlignment="1">
      <alignment horizontal="center" vertical="center" wrapText="1"/>
    </xf>
    <xf numFmtId="9" fontId="17" fillId="9" borderId="0" xfId="2" applyFont="1" applyFill="1" applyAlignment="1">
      <alignment horizontal="center" vertical="center" wrapText="1"/>
    </xf>
    <xf numFmtId="167" fontId="18" fillId="9" borderId="0" xfId="2" applyNumberFormat="1" applyFont="1" applyFill="1" applyAlignment="1">
      <alignment horizontal="center" vertical="center" wrapText="1"/>
    </xf>
    <xf numFmtId="0" fontId="18" fillId="9" borderId="0" xfId="0" applyFont="1" applyFill="1" applyAlignment="1">
      <alignment horizontal="left" vertical="center" wrapText="1"/>
    </xf>
    <xf numFmtId="167" fontId="18" fillId="9" borderId="0" xfId="0" applyNumberFormat="1" applyFont="1" applyFill="1" applyAlignment="1">
      <alignment horizontal="center" vertical="center" wrapText="1"/>
    </xf>
    <xf numFmtId="49" fontId="19" fillId="9" borderId="0" xfId="0" quotePrefix="1" applyNumberFormat="1" applyFont="1" applyFill="1" applyAlignment="1">
      <alignment horizontal="center" vertical="center" wrapText="1"/>
    </xf>
    <xf numFmtId="167" fontId="5" fillId="9" borderId="0" xfId="2" applyNumberFormat="1" applyFont="1" applyFill="1" applyAlignment="1">
      <alignment horizontal="center" vertical="center" wrapText="1"/>
    </xf>
    <xf numFmtId="167" fontId="0" fillId="9" borderId="0" xfId="0" applyNumberFormat="1" applyFill="1" applyAlignment="1">
      <alignment horizontal="center" vertical="center" wrapText="1"/>
    </xf>
    <xf numFmtId="0" fontId="5" fillId="9" borderId="0" xfId="0" applyFont="1" applyFill="1" applyAlignment="1">
      <alignment horizontal="center" vertical="center" wrapText="1"/>
    </xf>
    <xf numFmtId="0" fontId="4" fillId="8" borderId="2" xfId="0" applyFont="1" applyFill="1" applyBorder="1" applyAlignment="1">
      <alignment vertical="top"/>
    </xf>
    <xf numFmtId="0" fontId="12" fillId="10" borderId="0" xfId="0" applyFont="1" applyFill="1" applyAlignment="1">
      <alignment horizontal="center" vertical="center" wrapText="1"/>
    </xf>
    <xf numFmtId="0" fontId="4" fillId="8" borderId="11" xfId="0" applyFont="1" applyFill="1" applyBorder="1" applyAlignment="1">
      <alignment vertical="top"/>
    </xf>
    <xf numFmtId="3" fontId="0" fillId="11" borderId="0" xfId="0" applyNumberFormat="1" applyFill="1" applyBorder="1" applyAlignment="1">
      <alignment horizontal="center" vertical="center" wrapText="1"/>
    </xf>
    <xf numFmtId="3" fontId="5" fillId="11" borderId="0" xfId="2" applyNumberFormat="1" applyFont="1" applyFill="1" applyBorder="1" applyAlignment="1">
      <alignment horizontal="center" vertical="center" wrapText="1"/>
    </xf>
    <xf numFmtId="9" fontId="5" fillId="11" borderId="0" xfId="2" applyNumberFormat="1" applyFont="1" applyFill="1" applyBorder="1" applyAlignment="1">
      <alignment horizontal="center" vertical="center" wrapText="1"/>
    </xf>
    <xf numFmtId="9" fontId="2" fillId="0" borderId="6" xfId="0" applyNumberFormat="1" applyFont="1" applyFill="1" applyBorder="1" applyAlignment="1">
      <alignment vertical="top" wrapText="1"/>
    </xf>
    <xf numFmtId="9" fontId="0" fillId="11" borderId="0" xfId="0" applyNumberFormat="1" applyFill="1" applyBorder="1" applyAlignment="1">
      <alignment horizontal="center" vertical="center" wrapText="1"/>
    </xf>
    <xf numFmtId="0" fontId="5" fillId="0" borderId="17" xfId="0" applyFont="1" applyBorder="1" applyAlignment="1">
      <alignment wrapText="1"/>
    </xf>
    <xf numFmtId="0" fontId="5" fillId="0" borderId="18" xfId="0" applyFont="1" applyBorder="1" applyAlignment="1">
      <alignment wrapText="1"/>
    </xf>
    <xf numFmtId="0" fontId="5" fillId="0" borderId="19" xfId="0" applyFont="1" applyBorder="1" applyAlignment="1">
      <alignment wrapText="1"/>
    </xf>
    <xf numFmtId="0" fontId="5" fillId="0" borderId="2" xfId="0" applyFont="1" applyBorder="1" applyAlignment="1">
      <alignment vertical="top" wrapText="1"/>
    </xf>
    <xf numFmtId="0" fontId="0" fillId="11" borderId="0" xfId="0" applyFill="1" applyBorder="1" applyAlignment="1">
      <alignment horizontal="center" vertical="center" wrapText="1"/>
    </xf>
    <xf numFmtId="0" fontId="5" fillId="0" borderId="4" xfId="0" applyFont="1" applyBorder="1" applyAlignment="1"/>
    <xf numFmtId="9" fontId="4" fillId="8" borderId="11" xfId="0" applyNumberFormat="1" applyFont="1" applyFill="1" applyBorder="1" applyAlignment="1">
      <alignment vertical="center" wrapText="1"/>
    </xf>
    <xf numFmtId="0" fontId="21" fillId="12" borderId="0" xfId="0" applyFont="1" applyFill="1" applyAlignment="1">
      <alignment horizontal="center" vertical="center" textRotation="90" wrapText="1"/>
    </xf>
    <xf numFmtId="9" fontId="2" fillId="0" borderId="1" xfId="0" applyNumberFormat="1" applyFont="1" applyFill="1" applyBorder="1" applyAlignment="1">
      <alignment vertical="top" wrapText="1"/>
    </xf>
    <xf numFmtId="0" fontId="0" fillId="11" borderId="0" xfId="0" applyNumberFormat="1" applyFill="1" applyBorder="1" applyAlignment="1">
      <alignment vertical="center" wrapText="1"/>
    </xf>
    <xf numFmtId="0" fontId="22" fillId="9" borderId="0" xfId="0" applyFont="1" applyFill="1" applyAlignment="1">
      <alignment vertical="center" wrapText="1"/>
    </xf>
    <xf numFmtId="0" fontId="16" fillId="9" borderId="0" xfId="0" applyFont="1" applyFill="1" applyAlignment="1">
      <alignment horizontal="center" vertical="center" wrapText="1"/>
    </xf>
    <xf numFmtId="0" fontId="23" fillId="9" borderId="0" xfId="0" applyFont="1" applyFill="1" applyAlignment="1">
      <alignment horizontal="center" vertical="center" wrapText="1"/>
    </xf>
    <xf numFmtId="0" fontId="22" fillId="9" borderId="0" xfId="0" applyFont="1" applyFill="1" applyAlignment="1">
      <alignment horizontal="center" vertical="center" wrapText="1"/>
    </xf>
    <xf numFmtId="0" fontId="16" fillId="9" borderId="0" xfId="0" applyFont="1" applyFill="1" applyBorder="1" applyAlignment="1">
      <alignment horizontal="center" vertical="center" wrapText="1"/>
    </xf>
    <xf numFmtId="9" fontId="16" fillId="9" borderId="0" xfId="2" applyFont="1" applyFill="1" applyBorder="1" applyAlignment="1">
      <alignment horizontal="center" vertical="center" wrapText="1"/>
    </xf>
    <xf numFmtId="0" fontId="16" fillId="0" borderId="0" xfId="0" applyFont="1"/>
    <xf numFmtId="0" fontId="4" fillId="8" borderId="6" xfId="0" applyFont="1" applyFill="1" applyBorder="1" applyAlignment="1">
      <alignment horizontal="center" vertical="top" wrapText="1"/>
    </xf>
    <xf numFmtId="0" fontId="4" fillId="8" borderId="11" xfId="0" applyFont="1" applyFill="1" applyBorder="1" applyAlignment="1">
      <alignment horizontal="center" vertical="top" wrapText="1"/>
    </xf>
    <xf numFmtId="0" fontId="4" fillId="8" borderId="2"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11" xfId="0" applyFont="1" applyFill="1" applyBorder="1" applyAlignment="1">
      <alignment horizontal="center" vertical="top" wrapText="1"/>
    </xf>
    <xf numFmtId="0" fontId="4" fillId="0" borderId="2" xfId="0" applyFont="1" applyFill="1" applyBorder="1" applyAlignment="1">
      <alignment horizontal="center" vertical="top" wrapText="1"/>
    </xf>
    <xf numFmtId="0" fontId="4" fillId="8" borderId="13" xfId="0" applyFont="1" applyFill="1" applyBorder="1" applyAlignment="1">
      <alignment horizontal="center" vertical="top" wrapText="1"/>
    </xf>
    <xf numFmtId="0" fontId="4" fillId="8" borderId="0" xfId="0" applyFont="1" applyFill="1" applyBorder="1" applyAlignment="1">
      <alignment horizontal="center" vertical="top" wrapText="1"/>
    </xf>
    <xf numFmtId="0" fontId="4" fillId="8" borderId="7" xfId="0" applyFont="1" applyFill="1" applyBorder="1" applyAlignment="1">
      <alignment horizontal="center" vertical="top" wrapText="1"/>
    </xf>
    <xf numFmtId="0" fontId="4" fillId="8" borderId="20" xfId="0" applyFont="1" applyFill="1" applyBorder="1" applyAlignment="1">
      <alignment horizontal="center" vertical="top" wrapText="1"/>
    </xf>
    <xf numFmtId="0" fontId="4" fillId="8" borderId="12" xfId="0" applyFont="1" applyFill="1" applyBorder="1" applyAlignment="1">
      <alignment horizontal="center" vertical="top" wrapText="1"/>
    </xf>
    <xf numFmtId="0" fontId="4" fillId="8" borderId="4" xfId="0" applyFont="1" applyFill="1" applyBorder="1" applyAlignment="1">
      <alignment horizontal="center" vertical="top" wrapText="1"/>
    </xf>
    <xf numFmtId="0" fontId="6" fillId="9" borderId="0" xfId="0" applyFont="1" applyFill="1" applyAlignment="1">
      <alignment horizontal="center" vertical="center" wrapText="1"/>
    </xf>
    <xf numFmtId="0" fontId="8" fillId="9" borderId="0" xfId="0" applyFont="1" applyFill="1" applyAlignment="1">
      <alignment horizontal="center" vertical="center" wrapText="1"/>
    </xf>
    <xf numFmtId="0" fontId="0" fillId="11" borderId="0" xfId="0" applyFill="1" applyBorder="1" applyAlignment="1">
      <alignment horizontal="center" vertical="center" wrapText="1"/>
    </xf>
    <xf numFmtId="0" fontId="13" fillId="12" borderId="0" xfId="0" applyFont="1" applyFill="1" applyAlignment="1">
      <alignment horizontal="center" vertical="center" wrapText="1"/>
    </xf>
    <xf numFmtId="0" fontId="0" fillId="9" borderId="0" xfId="0" applyFill="1" applyBorder="1" applyAlignment="1">
      <alignment horizontal="center" vertical="center" wrapText="1"/>
    </xf>
    <xf numFmtId="9" fontId="5" fillId="9" borderId="0" xfId="2" applyFont="1" applyFill="1" applyBorder="1" applyAlignment="1">
      <alignment horizontal="center" vertical="center" wrapText="1"/>
    </xf>
    <xf numFmtId="9" fontId="0" fillId="11" borderId="0" xfId="0" applyNumberFormat="1" applyFill="1" applyBorder="1" applyAlignment="1">
      <alignment horizontal="center" vertical="center" wrapText="1"/>
    </xf>
    <xf numFmtId="0" fontId="5" fillId="9" borderId="0" xfId="0" applyFont="1" applyFill="1" applyBorder="1" applyAlignment="1">
      <alignment horizontal="center" vertical="center" wrapText="1"/>
    </xf>
    <xf numFmtId="0" fontId="0" fillId="9" borderId="0" xfId="0" applyFill="1" applyAlignment="1">
      <alignment horizontal="center" vertical="center" wrapText="1"/>
    </xf>
    <xf numFmtId="0" fontId="21" fillId="12" borderId="0" xfId="0" applyFont="1" applyFill="1" applyAlignment="1">
      <alignment horizontal="center" vertical="center" textRotation="90" wrapText="1"/>
    </xf>
  </cellXfs>
  <cellStyles count="3">
    <cellStyle name="Comma" xfId="1" builtinId="3"/>
    <cellStyle name="Normal" xfId="0" builtinId="0"/>
    <cellStyle name="Percent" xfId="2" builtinId="5"/>
  </cellStyles>
  <dxfs count="60">
    <dxf>
      <fill>
        <patternFill>
          <bgColor theme="6" tint="-0.499984740745262"/>
        </patternFill>
      </fill>
    </dxf>
    <dxf>
      <fill>
        <patternFill>
          <bgColor theme="6" tint="-0.24994659260841701"/>
        </patternFill>
      </fill>
    </dxf>
    <dxf>
      <fill>
        <patternFill>
          <bgColor theme="6" tint="0.39994506668294322"/>
        </patternFill>
      </fill>
    </dxf>
    <dxf>
      <font>
        <color theme="0"/>
      </font>
      <fill>
        <patternFill>
          <bgColor theme="6" tint="-0.499984740745262"/>
        </patternFill>
      </fill>
    </dxf>
    <dxf>
      <fill>
        <patternFill>
          <bgColor theme="6" tint="0.39994506668294322"/>
        </patternFill>
      </fill>
    </dxf>
    <dxf>
      <fill>
        <patternFill>
          <bgColor rgb="FF99FF66"/>
        </patternFill>
      </fill>
    </dxf>
    <dxf>
      <fill>
        <patternFill>
          <bgColor rgb="FFFFC000"/>
        </patternFill>
      </fill>
    </dxf>
    <dxf>
      <fill>
        <patternFill>
          <bgColor rgb="FFFF0000"/>
        </patternFill>
      </fill>
    </dxf>
    <dxf>
      <fill>
        <patternFill>
          <bgColor rgb="FFFF0000"/>
        </patternFill>
      </fill>
    </dxf>
    <dxf>
      <fill>
        <patternFill>
          <bgColor rgb="FFFFC000"/>
        </patternFill>
      </fill>
    </dxf>
    <dxf>
      <font>
        <color theme="0"/>
      </font>
      <fill>
        <patternFill>
          <bgColor theme="6" tint="-0.499984740745262"/>
        </patternFill>
      </fill>
    </dxf>
    <dxf>
      <fill>
        <patternFill>
          <bgColor theme="6" tint="-0.499984740745262"/>
        </patternFill>
      </fill>
    </dxf>
    <dxf>
      <fill>
        <patternFill>
          <bgColor theme="6" tint="-0.24994659260841701"/>
        </patternFill>
      </fill>
    </dxf>
    <dxf>
      <fill>
        <patternFill>
          <bgColor theme="6" tint="0.39994506668294322"/>
        </patternFill>
      </fill>
    </dxf>
    <dxf>
      <font>
        <color theme="0"/>
      </font>
      <fill>
        <patternFill>
          <bgColor theme="6" tint="-0.499984740745262"/>
        </patternFill>
      </fill>
    </dxf>
    <dxf>
      <fill>
        <patternFill>
          <bgColor theme="6" tint="0.39994506668294322"/>
        </patternFill>
      </fill>
    </dxf>
    <dxf>
      <fill>
        <patternFill>
          <bgColor rgb="FF99FF66"/>
        </patternFill>
      </fill>
    </dxf>
    <dxf>
      <fill>
        <patternFill>
          <bgColor rgb="FFFFC000"/>
        </patternFill>
      </fill>
    </dxf>
    <dxf>
      <fill>
        <patternFill>
          <bgColor rgb="FFFF0000"/>
        </patternFill>
      </fill>
    </dxf>
    <dxf>
      <fill>
        <patternFill>
          <bgColor rgb="FFFF0000"/>
        </patternFill>
      </fill>
    </dxf>
    <dxf>
      <fill>
        <patternFill>
          <bgColor rgb="FFFFC000"/>
        </patternFill>
      </fill>
    </dxf>
    <dxf>
      <font>
        <color theme="0"/>
      </font>
      <fill>
        <patternFill>
          <bgColor theme="6" tint="-0.499984740745262"/>
        </patternFill>
      </fill>
    </dxf>
    <dxf>
      <fill>
        <patternFill>
          <bgColor theme="6" tint="-0.499984740745262"/>
        </patternFill>
      </fill>
    </dxf>
    <dxf>
      <fill>
        <patternFill>
          <bgColor theme="6" tint="-0.24994659260841701"/>
        </patternFill>
      </fill>
    </dxf>
    <dxf>
      <fill>
        <patternFill>
          <bgColor theme="6" tint="0.39994506668294322"/>
        </patternFill>
      </fill>
    </dxf>
    <dxf>
      <font>
        <color theme="0"/>
      </font>
      <fill>
        <patternFill>
          <bgColor theme="6" tint="-0.499984740745262"/>
        </patternFill>
      </fill>
    </dxf>
    <dxf>
      <fill>
        <patternFill>
          <bgColor theme="6" tint="0.39994506668294322"/>
        </patternFill>
      </fill>
    </dxf>
    <dxf>
      <fill>
        <patternFill>
          <bgColor rgb="FF99FF66"/>
        </patternFill>
      </fill>
    </dxf>
    <dxf>
      <fill>
        <patternFill>
          <bgColor rgb="FFFFC000"/>
        </patternFill>
      </fill>
    </dxf>
    <dxf>
      <fill>
        <patternFill>
          <bgColor rgb="FFFF0000"/>
        </patternFill>
      </fill>
    </dxf>
    <dxf>
      <fill>
        <patternFill>
          <bgColor theme="6" tint="-0.499984740745262"/>
        </patternFill>
      </fill>
    </dxf>
    <dxf>
      <fill>
        <patternFill>
          <bgColor theme="6" tint="-0.24994659260841701"/>
        </patternFill>
      </fill>
    </dxf>
    <dxf>
      <fill>
        <patternFill>
          <bgColor theme="6" tint="0.39994506668294322"/>
        </patternFill>
      </fill>
    </dxf>
    <dxf>
      <font>
        <color theme="0"/>
      </font>
      <fill>
        <patternFill>
          <bgColor theme="6" tint="-0.499984740745262"/>
        </patternFill>
      </fill>
    </dxf>
    <dxf>
      <fill>
        <patternFill>
          <bgColor theme="6" tint="0.39994506668294322"/>
        </patternFill>
      </fill>
    </dxf>
    <dxf>
      <fill>
        <patternFill>
          <bgColor rgb="FF99FF66"/>
        </patternFill>
      </fill>
    </dxf>
    <dxf>
      <fill>
        <patternFill>
          <bgColor rgb="FFFFC000"/>
        </patternFill>
      </fill>
    </dxf>
    <dxf>
      <fill>
        <patternFill>
          <bgColor rgb="FFFF0000"/>
        </patternFill>
      </fill>
    </dxf>
    <dxf>
      <fill>
        <patternFill>
          <bgColor theme="6" tint="-0.499984740745262"/>
        </patternFill>
      </fill>
    </dxf>
    <dxf>
      <fill>
        <patternFill>
          <bgColor theme="6" tint="-0.24994659260841701"/>
        </patternFill>
      </fill>
    </dxf>
    <dxf>
      <fill>
        <patternFill>
          <bgColor theme="6" tint="0.39994506668294322"/>
        </patternFill>
      </fill>
    </dxf>
    <dxf>
      <font>
        <color theme="0"/>
      </font>
      <fill>
        <patternFill>
          <bgColor theme="6" tint="-0.499984740745262"/>
        </patternFill>
      </fill>
    </dxf>
    <dxf>
      <fill>
        <patternFill>
          <bgColor theme="6" tint="0.39994506668294322"/>
        </patternFill>
      </fill>
    </dxf>
    <dxf>
      <fill>
        <patternFill>
          <bgColor rgb="FF99FF66"/>
        </patternFill>
      </fill>
    </dxf>
    <dxf>
      <fill>
        <patternFill>
          <bgColor rgb="FFFFC000"/>
        </patternFill>
      </fill>
    </dxf>
    <dxf>
      <fill>
        <patternFill>
          <bgColor rgb="FFFF0000"/>
        </patternFill>
      </fill>
    </dxf>
    <dxf>
      <font>
        <color theme="0"/>
      </font>
      <fill>
        <patternFill>
          <bgColor theme="6" tint="-0.499984740745262"/>
        </patternFill>
      </fill>
    </dxf>
    <dxf>
      <fill>
        <patternFill>
          <bgColor theme="6" tint="-0.24994659260841701"/>
        </patternFill>
      </fill>
    </dxf>
    <dxf>
      <fill>
        <patternFill>
          <bgColor rgb="FFCCFF99"/>
        </patternFill>
      </fill>
    </dxf>
    <dxf>
      <fill>
        <patternFill>
          <bgColor rgb="FFFFC000"/>
        </patternFill>
      </fill>
    </dxf>
    <dxf>
      <fill>
        <patternFill>
          <bgColor rgb="FFFF0000"/>
        </patternFill>
      </fill>
    </dxf>
    <dxf>
      <font>
        <color theme="0"/>
      </font>
      <fill>
        <patternFill>
          <bgColor theme="6" tint="-0.499984740745262"/>
        </patternFill>
      </fill>
    </dxf>
    <dxf>
      <fill>
        <patternFill>
          <bgColor theme="6" tint="0.39994506668294322"/>
        </patternFill>
      </fill>
    </dxf>
    <dxf>
      <fill>
        <patternFill>
          <bgColor rgb="FF99FF66"/>
        </patternFill>
      </fill>
    </dxf>
    <dxf>
      <fill>
        <patternFill>
          <bgColor rgb="FFFFC000"/>
        </patternFill>
      </fill>
    </dxf>
    <dxf>
      <fill>
        <patternFill>
          <bgColor rgb="FFFF0000"/>
        </patternFill>
      </fill>
    </dxf>
    <dxf>
      <fill>
        <patternFill>
          <bgColor theme="6" tint="0.39994506668294322"/>
        </patternFill>
      </fill>
    </dxf>
    <dxf>
      <fill>
        <patternFill>
          <bgColor rgb="FFFF0000"/>
        </patternFill>
      </fill>
    </dxf>
    <dxf>
      <fill>
        <patternFill>
          <bgColor rgb="FFFFC000"/>
        </patternFill>
      </fill>
    </dxf>
    <dxf>
      <font>
        <color theme="0"/>
      </font>
      <fill>
        <patternFill>
          <bgColor theme="6" tint="-0.49998474074526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poskett/Documents/copy%20of%20Removable%20Disk%20(E)/Log%20Frames/Logframe%20template%20one%20year%20programm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gframe"/>
      <sheetName val="Results Chain"/>
      <sheetName val="Logframe Summary"/>
      <sheetName val="PCR"/>
    </sheetNames>
    <sheetDataSet>
      <sheetData sheetId="0">
        <row r="2">
          <cell r="E2" t="str">
            <v>Target 2014</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50"/>
  <sheetViews>
    <sheetView tabSelected="1" topLeftCell="A53" workbookViewId="0">
      <selection activeCell="A23" sqref="A23:A36"/>
    </sheetView>
  </sheetViews>
  <sheetFormatPr defaultRowHeight="12.75" x14ac:dyDescent="0.2"/>
  <cols>
    <col min="1" max="1" width="30.28515625" style="55" customWidth="1"/>
    <col min="2" max="2" width="32.140625" style="56" customWidth="1"/>
    <col min="3" max="4" width="20.7109375" customWidth="1"/>
    <col min="5" max="6" width="20.7109375" hidden="1" customWidth="1"/>
    <col min="7" max="7" width="28" customWidth="1"/>
    <col min="8" max="8" width="55.42578125" style="56" customWidth="1"/>
    <col min="9" max="9" width="16.5703125" customWidth="1"/>
    <col min="10" max="10" width="32.140625" style="2" customWidth="1"/>
  </cols>
  <sheetData>
    <row r="1" spans="1:8" ht="13.9" customHeight="1" thickBot="1" x14ac:dyDescent="0.25">
      <c r="A1" s="1" t="s">
        <v>0</v>
      </c>
      <c r="B1" s="93" t="s">
        <v>1</v>
      </c>
      <c r="C1" s="94"/>
      <c r="D1" s="94"/>
      <c r="E1" s="94"/>
      <c r="F1" s="94"/>
      <c r="G1" s="94"/>
      <c r="H1" s="95"/>
    </row>
    <row r="2" spans="1:8" ht="13.5" thickBot="1" x14ac:dyDescent="0.25">
      <c r="A2" s="3" t="s">
        <v>2</v>
      </c>
      <c r="B2" s="4" t="s">
        <v>3</v>
      </c>
      <c r="C2" s="5"/>
      <c r="D2" s="6" t="s">
        <v>4</v>
      </c>
      <c r="E2" s="6" t="s">
        <v>5</v>
      </c>
      <c r="F2" s="6" t="s">
        <v>6</v>
      </c>
      <c r="G2" s="6" t="s">
        <v>7</v>
      </c>
      <c r="H2" s="96"/>
    </row>
    <row r="3" spans="1:8" ht="13.5" customHeight="1" thickBot="1" x14ac:dyDescent="0.25">
      <c r="A3" s="188" t="s">
        <v>8</v>
      </c>
      <c r="B3" s="188" t="s">
        <v>99</v>
      </c>
      <c r="C3" s="7" t="s">
        <v>9</v>
      </c>
      <c r="D3" s="8"/>
      <c r="E3" s="9"/>
      <c r="F3" s="9"/>
      <c r="G3" s="8" t="s">
        <v>142</v>
      </c>
      <c r="H3" s="97"/>
    </row>
    <row r="4" spans="1:8" ht="13.5" thickBot="1" x14ac:dyDescent="0.25">
      <c r="A4" s="189"/>
      <c r="B4" s="189"/>
      <c r="C4" s="10" t="s">
        <v>10</v>
      </c>
      <c r="D4" s="11"/>
      <c r="E4" s="12"/>
      <c r="F4" s="12"/>
      <c r="G4" s="12" t="s">
        <v>143</v>
      </c>
      <c r="H4" s="97"/>
    </row>
    <row r="5" spans="1:8" ht="13.5" thickBot="1" x14ac:dyDescent="0.25">
      <c r="A5" s="189"/>
      <c r="B5" s="189"/>
      <c r="C5" s="72" t="s">
        <v>11</v>
      </c>
      <c r="D5" s="73"/>
      <c r="E5" s="73"/>
      <c r="F5" s="73"/>
      <c r="G5" s="74"/>
      <c r="H5" s="97"/>
    </row>
    <row r="6" spans="1:8" ht="39.75" customHeight="1" thickBot="1" x14ac:dyDescent="0.25">
      <c r="A6" s="189"/>
      <c r="B6" s="190"/>
      <c r="C6" s="75" t="s">
        <v>100</v>
      </c>
      <c r="D6" s="76"/>
      <c r="E6" s="76"/>
      <c r="F6" s="76"/>
      <c r="G6" s="77"/>
      <c r="H6" s="97"/>
    </row>
    <row r="7" spans="1:8" ht="18" customHeight="1" thickBot="1" x14ac:dyDescent="0.25">
      <c r="A7" s="190"/>
      <c r="B7" s="4" t="s">
        <v>12</v>
      </c>
      <c r="C7" s="5"/>
      <c r="D7" s="6" t="s">
        <v>4</v>
      </c>
      <c r="E7" s="6" t="s">
        <v>5</v>
      </c>
      <c r="F7" s="6" t="s">
        <v>6</v>
      </c>
      <c r="G7" s="6" t="s">
        <v>7</v>
      </c>
      <c r="H7" s="13"/>
    </row>
    <row r="8" spans="1:8" ht="13.5" thickBot="1" x14ac:dyDescent="0.25">
      <c r="A8" s="15" t="s">
        <v>13</v>
      </c>
      <c r="B8" s="16" t="s">
        <v>14</v>
      </c>
      <c r="C8" s="17"/>
      <c r="D8" s="6" t="s">
        <v>15</v>
      </c>
      <c r="E8" s="18" t="s">
        <v>5</v>
      </c>
      <c r="F8" s="18" t="s">
        <v>6</v>
      </c>
      <c r="G8" s="6" t="s">
        <v>7</v>
      </c>
      <c r="H8" s="19" t="s">
        <v>16</v>
      </c>
    </row>
    <row r="9" spans="1:8" ht="89.25" customHeight="1" thickBot="1" x14ac:dyDescent="0.25">
      <c r="A9" s="106" t="s">
        <v>17</v>
      </c>
      <c r="B9" s="106" t="s">
        <v>18</v>
      </c>
      <c r="C9" s="7" t="s">
        <v>9</v>
      </c>
      <c r="D9" s="20">
        <v>0</v>
      </c>
      <c r="E9" s="9"/>
      <c r="F9" s="9"/>
      <c r="G9" s="21" t="s">
        <v>139</v>
      </c>
      <c r="H9" s="84" t="s">
        <v>19</v>
      </c>
    </row>
    <row r="10" spans="1:8" ht="13.5" thickBot="1" x14ac:dyDescent="0.25">
      <c r="A10" s="107"/>
      <c r="B10" s="165"/>
      <c r="C10" s="10" t="s">
        <v>10</v>
      </c>
      <c r="D10" s="11"/>
      <c r="E10" s="12"/>
      <c r="F10" s="12"/>
      <c r="G10" s="21" t="s">
        <v>140</v>
      </c>
      <c r="H10" s="85"/>
    </row>
    <row r="11" spans="1:8" ht="13.5" customHeight="1" thickBot="1" x14ac:dyDescent="0.25">
      <c r="A11" s="107"/>
      <c r="B11" s="165"/>
      <c r="C11" s="72" t="s">
        <v>11</v>
      </c>
      <c r="D11" s="73"/>
      <c r="E11" s="73"/>
      <c r="F11" s="73"/>
      <c r="G11" s="74"/>
      <c r="H11" s="85"/>
    </row>
    <row r="12" spans="1:8" ht="144" customHeight="1" thickBot="1" x14ac:dyDescent="0.25">
      <c r="A12" s="107"/>
      <c r="B12" s="163"/>
      <c r="C12" s="75" t="s">
        <v>20</v>
      </c>
      <c r="D12" s="76"/>
      <c r="E12" s="76"/>
      <c r="F12" s="76"/>
      <c r="G12" s="77"/>
      <c r="H12" s="86"/>
    </row>
    <row r="13" spans="1:8" ht="19.5" customHeight="1" thickBot="1" x14ac:dyDescent="0.25">
      <c r="A13" s="107"/>
      <c r="B13" s="16" t="s">
        <v>21</v>
      </c>
      <c r="C13" s="17"/>
      <c r="D13" s="6" t="s">
        <v>15</v>
      </c>
      <c r="E13" s="18" t="s">
        <v>5</v>
      </c>
      <c r="F13" s="18" t="s">
        <v>6</v>
      </c>
      <c r="G13" s="6" t="s">
        <v>7</v>
      </c>
      <c r="H13" s="19" t="s">
        <v>16</v>
      </c>
    </row>
    <row r="14" spans="1:8" ht="13.5" customHeight="1" thickBot="1" x14ac:dyDescent="0.25">
      <c r="A14" s="107"/>
      <c r="B14" s="191" t="s">
        <v>112</v>
      </c>
      <c r="C14" s="7" t="s">
        <v>9</v>
      </c>
      <c r="D14" s="20"/>
      <c r="E14" s="9"/>
      <c r="F14" s="9"/>
      <c r="G14" s="14" t="s">
        <v>89</v>
      </c>
      <c r="H14" s="90"/>
    </row>
    <row r="15" spans="1:8" ht="13.5" thickBot="1" x14ac:dyDescent="0.25">
      <c r="A15" s="107"/>
      <c r="B15" s="192"/>
      <c r="C15" s="10" t="s">
        <v>10</v>
      </c>
      <c r="D15" s="11"/>
      <c r="E15" s="12"/>
      <c r="F15" s="12"/>
      <c r="G15" s="69">
        <v>0.81</v>
      </c>
      <c r="H15" s="91"/>
    </row>
    <row r="16" spans="1:8" ht="14.25" customHeight="1" thickBot="1" x14ac:dyDescent="0.25">
      <c r="A16" s="107"/>
      <c r="B16" s="192"/>
      <c r="C16" s="72" t="s">
        <v>11</v>
      </c>
      <c r="D16" s="73"/>
      <c r="E16" s="73"/>
      <c r="F16" s="73"/>
      <c r="G16" s="74"/>
      <c r="H16" s="91"/>
    </row>
    <row r="17" spans="1:8" ht="17.25" customHeight="1" thickBot="1" x14ac:dyDescent="0.25">
      <c r="A17" s="108"/>
      <c r="B17" s="193"/>
      <c r="C17" s="75" t="s">
        <v>20</v>
      </c>
      <c r="D17" s="76"/>
      <c r="E17" s="76"/>
      <c r="F17" s="76"/>
      <c r="G17" s="77"/>
      <c r="H17" s="92"/>
    </row>
    <row r="18" spans="1:8" ht="26.25" customHeight="1" thickBot="1" x14ac:dyDescent="0.25">
      <c r="A18" s="22" t="s">
        <v>22</v>
      </c>
      <c r="B18" s="23" t="s">
        <v>23</v>
      </c>
      <c r="C18" s="24"/>
      <c r="D18" s="24" t="s">
        <v>24</v>
      </c>
      <c r="E18" s="24" t="s">
        <v>25</v>
      </c>
      <c r="F18" s="24" t="s">
        <v>26</v>
      </c>
      <c r="G18" s="98" t="s">
        <v>27</v>
      </c>
      <c r="H18" s="99"/>
    </row>
    <row r="19" spans="1:8" ht="13.5" thickBot="1" x14ac:dyDescent="0.25">
      <c r="A19" s="3"/>
      <c r="B19" s="25"/>
      <c r="C19" s="26"/>
      <c r="D19" s="26"/>
      <c r="E19" s="26"/>
      <c r="F19" s="26"/>
      <c r="G19" s="100"/>
      <c r="H19" s="95"/>
    </row>
    <row r="20" spans="1:8" ht="13.5" thickBot="1" x14ac:dyDescent="0.25">
      <c r="A20" s="22" t="s">
        <v>28</v>
      </c>
      <c r="B20" s="27" t="s">
        <v>29</v>
      </c>
      <c r="C20" s="28"/>
      <c r="D20" s="78"/>
      <c r="E20" s="79"/>
      <c r="F20" s="79"/>
      <c r="G20" s="79"/>
      <c r="H20" s="80"/>
    </row>
    <row r="21" spans="1:8" ht="13.5" thickBot="1" x14ac:dyDescent="0.25">
      <c r="A21" s="3"/>
      <c r="B21" s="25"/>
      <c r="C21" s="29"/>
      <c r="D21" s="81"/>
      <c r="E21" s="82"/>
      <c r="F21" s="82"/>
      <c r="G21" s="82"/>
      <c r="H21" s="83"/>
    </row>
    <row r="22" spans="1:8" ht="13.5" thickBot="1" x14ac:dyDescent="0.25">
      <c r="A22" s="22" t="s">
        <v>30</v>
      </c>
      <c r="B22" s="16" t="s">
        <v>31</v>
      </c>
      <c r="C22" s="17"/>
      <c r="D22" s="6" t="s">
        <v>15</v>
      </c>
      <c r="E22" s="18" t="s">
        <v>5</v>
      </c>
      <c r="F22" s="18" t="s">
        <v>6</v>
      </c>
      <c r="G22" s="6" t="s">
        <v>7</v>
      </c>
      <c r="H22" s="19" t="s">
        <v>16</v>
      </c>
    </row>
    <row r="23" spans="1:8" ht="13.5" customHeight="1" thickBot="1" x14ac:dyDescent="0.25">
      <c r="A23" s="194" t="s">
        <v>98</v>
      </c>
      <c r="B23" s="188" t="s">
        <v>32</v>
      </c>
      <c r="C23" s="7" t="s">
        <v>9</v>
      </c>
      <c r="D23" s="30">
        <v>0</v>
      </c>
      <c r="E23" s="9"/>
      <c r="F23" s="9"/>
      <c r="G23" s="20">
        <v>43300</v>
      </c>
      <c r="H23" s="87" t="s">
        <v>33</v>
      </c>
    </row>
    <row r="24" spans="1:8" ht="13.5" thickBot="1" x14ac:dyDescent="0.25">
      <c r="A24" s="195"/>
      <c r="B24" s="189"/>
      <c r="C24" s="10" t="s">
        <v>10</v>
      </c>
      <c r="D24" s="11"/>
      <c r="E24" s="12"/>
      <c r="F24" s="12"/>
      <c r="G24" s="66">
        <v>79589</v>
      </c>
      <c r="H24" s="88"/>
    </row>
    <row r="25" spans="1:8" ht="13.5" thickBot="1" x14ac:dyDescent="0.25">
      <c r="A25" s="195"/>
      <c r="B25" s="189"/>
      <c r="C25" s="72" t="s">
        <v>11</v>
      </c>
      <c r="D25" s="73"/>
      <c r="E25" s="73"/>
      <c r="F25" s="73"/>
      <c r="G25" s="74"/>
      <c r="H25" s="88"/>
    </row>
    <row r="26" spans="1:8" ht="27.75" customHeight="1" thickBot="1" x14ac:dyDescent="0.25">
      <c r="A26" s="195"/>
      <c r="B26" s="190"/>
      <c r="C26" s="75" t="s">
        <v>90</v>
      </c>
      <c r="D26" s="76"/>
      <c r="E26" s="76"/>
      <c r="F26" s="76"/>
      <c r="G26" s="77"/>
      <c r="H26" s="88"/>
    </row>
    <row r="27" spans="1:8" ht="13.5" hidden="1" customHeight="1" x14ac:dyDescent="0.2">
      <c r="A27" s="195"/>
      <c r="B27" s="4" t="s">
        <v>35</v>
      </c>
      <c r="C27" s="5"/>
      <c r="D27" s="6" t="s">
        <v>36</v>
      </c>
      <c r="E27" s="6" t="s">
        <v>5</v>
      </c>
      <c r="F27" s="6" t="s">
        <v>6</v>
      </c>
      <c r="G27" s="6" t="s">
        <v>37</v>
      </c>
      <c r="H27" s="88"/>
    </row>
    <row r="28" spans="1:8" ht="13.5" hidden="1" customHeight="1" x14ac:dyDescent="0.2">
      <c r="A28" s="195"/>
      <c r="B28" s="171" t="s">
        <v>38</v>
      </c>
      <c r="C28" s="31" t="s">
        <v>9</v>
      </c>
      <c r="D28" s="9">
        <v>0</v>
      </c>
      <c r="E28" s="9"/>
      <c r="F28" s="9"/>
      <c r="G28" s="32">
        <v>210000</v>
      </c>
      <c r="H28" s="88"/>
    </row>
    <row r="29" spans="1:8" ht="13.5" hidden="1" customHeight="1" x14ac:dyDescent="0.2">
      <c r="A29" s="195"/>
      <c r="B29" s="172"/>
      <c r="C29" s="33" t="s">
        <v>10</v>
      </c>
      <c r="D29" s="34"/>
      <c r="E29" s="12"/>
      <c r="F29" s="12"/>
      <c r="G29" s="12"/>
      <c r="H29" s="88"/>
    </row>
    <row r="30" spans="1:8" ht="12.75" hidden="1" customHeight="1" x14ac:dyDescent="0.2">
      <c r="A30" s="195"/>
      <c r="B30" s="172"/>
      <c r="C30" s="101" t="s">
        <v>11</v>
      </c>
      <c r="D30" s="101"/>
      <c r="E30" s="101"/>
      <c r="F30" s="101"/>
      <c r="G30" s="102"/>
      <c r="H30" s="88"/>
    </row>
    <row r="31" spans="1:8" ht="12" hidden="1" customHeight="1" x14ac:dyDescent="0.2">
      <c r="A31" s="195"/>
      <c r="B31" s="173"/>
      <c r="C31" s="35"/>
      <c r="D31" s="35" t="s">
        <v>39</v>
      </c>
      <c r="E31" s="35"/>
      <c r="F31" s="35"/>
      <c r="G31" s="103"/>
      <c r="H31" s="88"/>
    </row>
    <row r="32" spans="1:8" ht="13.5" thickBot="1" x14ac:dyDescent="0.25">
      <c r="A32" s="195"/>
      <c r="B32" s="36" t="s">
        <v>35</v>
      </c>
      <c r="C32" s="37"/>
      <c r="D32" s="6" t="s">
        <v>15</v>
      </c>
      <c r="E32" s="38" t="s">
        <v>5</v>
      </c>
      <c r="F32" s="38" t="s">
        <v>6</v>
      </c>
      <c r="G32" s="6" t="s">
        <v>7</v>
      </c>
      <c r="H32" s="88"/>
    </row>
    <row r="33" spans="1:8" ht="13.9" customHeight="1" thickBot="1" x14ac:dyDescent="0.25">
      <c r="A33" s="195"/>
      <c r="B33" s="197" t="s">
        <v>40</v>
      </c>
      <c r="C33" s="31" t="s">
        <v>9</v>
      </c>
      <c r="D33" s="30">
        <v>0</v>
      </c>
      <c r="E33" s="9"/>
      <c r="F33" s="9"/>
      <c r="G33" s="20">
        <v>33</v>
      </c>
      <c r="H33" s="88"/>
    </row>
    <row r="34" spans="1:8" ht="13.5" thickBot="1" x14ac:dyDescent="0.25">
      <c r="A34" s="195"/>
      <c r="B34" s="189"/>
      <c r="C34" s="7" t="s">
        <v>10</v>
      </c>
      <c r="D34" s="34"/>
      <c r="E34" s="12"/>
      <c r="F34" s="12"/>
      <c r="G34" s="67">
        <v>15</v>
      </c>
      <c r="H34" s="88"/>
    </row>
    <row r="35" spans="1:8" ht="13.5" thickBot="1" x14ac:dyDescent="0.25">
      <c r="A35" s="195"/>
      <c r="B35" s="189"/>
      <c r="C35" s="72" t="s">
        <v>11</v>
      </c>
      <c r="D35" s="73"/>
      <c r="E35" s="73"/>
      <c r="F35" s="73"/>
      <c r="G35" s="74"/>
      <c r="H35" s="88"/>
    </row>
    <row r="36" spans="1:8" ht="27" customHeight="1" thickBot="1" x14ac:dyDescent="0.25">
      <c r="A36" s="196"/>
      <c r="B36" s="190"/>
      <c r="C36" s="75" t="s">
        <v>106</v>
      </c>
      <c r="D36" s="76"/>
      <c r="E36" s="76"/>
      <c r="F36" s="76"/>
      <c r="G36" s="77"/>
      <c r="H36" s="88"/>
    </row>
    <row r="37" spans="1:8" ht="14.25" customHeight="1" thickBot="1" x14ac:dyDescent="0.25">
      <c r="A37" s="15" t="s">
        <v>41</v>
      </c>
      <c r="B37" s="16" t="s">
        <v>42</v>
      </c>
      <c r="C37" s="17"/>
      <c r="D37" s="6" t="s">
        <v>15</v>
      </c>
      <c r="E37" s="18" t="s">
        <v>5</v>
      </c>
      <c r="F37" s="18" t="s">
        <v>6</v>
      </c>
      <c r="G37" s="6" t="s">
        <v>7</v>
      </c>
      <c r="H37" s="88"/>
    </row>
    <row r="38" spans="1:8" ht="15.75" customHeight="1" thickBot="1" x14ac:dyDescent="0.25">
      <c r="A38" s="123">
        <v>0.2</v>
      </c>
      <c r="B38" s="188" t="s">
        <v>43</v>
      </c>
      <c r="C38" s="7" t="s">
        <v>9</v>
      </c>
      <c r="D38" s="30">
        <v>0</v>
      </c>
      <c r="E38" s="9"/>
      <c r="F38" s="9"/>
      <c r="G38" s="14">
        <v>7250</v>
      </c>
      <c r="H38" s="88"/>
    </row>
    <row r="39" spans="1:8" ht="13.5" customHeight="1" thickBot="1" x14ac:dyDescent="0.25">
      <c r="A39" s="124"/>
      <c r="B39" s="189"/>
      <c r="C39" s="41" t="s">
        <v>10</v>
      </c>
      <c r="D39" s="11"/>
      <c r="E39" s="42"/>
      <c r="F39" s="42"/>
      <c r="G39" s="63">
        <v>9154</v>
      </c>
      <c r="H39" s="89"/>
    </row>
    <row r="40" spans="1:8" ht="13.5" thickBot="1" x14ac:dyDescent="0.25">
      <c r="A40" s="124"/>
      <c r="B40" s="189"/>
      <c r="C40" s="72" t="s">
        <v>11</v>
      </c>
      <c r="D40" s="73"/>
      <c r="E40" s="73"/>
      <c r="F40" s="73"/>
      <c r="G40" s="74"/>
      <c r="H40" s="44" t="s">
        <v>44</v>
      </c>
    </row>
    <row r="41" spans="1:8" ht="27.75" customHeight="1" thickBot="1" x14ac:dyDescent="0.25">
      <c r="A41" s="125"/>
      <c r="B41" s="190"/>
      <c r="C41" s="75" t="s">
        <v>91</v>
      </c>
      <c r="D41" s="76"/>
      <c r="E41" s="76"/>
      <c r="F41" s="76"/>
      <c r="G41" s="77"/>
      <c r="H41" s="46" t="s">
        <v>138</v>
      </c>
    </row>
    <row r="42" spans="1:8" ht="13.5" thickBot="1" x14ac:dyDescent="0.25">
      <c r="A42" s="22" t="s">
        <v>22</v>
      </c>
      <c r="B42" s="23" t="s">
        <v>23</v>
      </c>
      <c r="C42" s="24"/>
      <c r="D42" s="24" t="s">
        <v>24</v>
      </c>
      <c r="E42" s="24" t="s">
        <v>25</v>
      </c>
      <c r="F42" s="24" t="s">
        <v>26</v>
      </c>
      <c r="G42" s="98" t="s">
        <v>27</v>
      </c>
      <c r="H42" s="99"/>
    </row>
    <row r="43" spans="1:8" ht="13.5" thickBot="1" x14ac:dyDescent="0.25">
      <c r="A43" s="3"/>
      <c r="B43" s="25"/>
      <c r="C43" s="26"/>
      <c r="D43" s="26"/>
      <c r="E43" s="26"/>
      <c r="F43" s="26"/>
      <c r="G43" s="100"/>
      <c r="H43" s="95"/>
    </row>
    <row r="44" spans="1:8" ht="13.5" thickBot="1" x14ac:dyDescent="0.25">
      <c r="A44" s="22" t="s">
        <v>28</v>
      </c>
      <c r="B44" s="23" t="s">
        <v>29</v>
      </c>
      <c r="C44" s="28"/>
      <c r="D44" s="78"/>
      <c r="E44" s="79"/>
      <c r="F44" s="79"/>
      <c r="G44" s="79"/>
      <c r="H44" s="80"/>
    </row>
    <row r="45" spans="1:8" ht="13.5" thickBot="1" x14ac:dyDescent="0.25">
      <c r="A45" s="3"/>
      <c r="B45" s="47"/>
      <c r="C45" s="29"/>
      <c r="D45" s="81"/>
      <c r="E45" s="82"/>
      <c r="F45" s="82"/>
      <c r="G45" s="82"/>
      <c r="H45" s="83"/>
    </row>
    <row r="46" spans="1:8" ht="13.5" thickBot="1" x14ac:dyDescent="0.25">
      <c r="A46" s="15" t="s">
        <v>45</v>
      </c>
      <c r="B46" s="16" t="s">
        <v>46</v>
      </c>
      <c r="C46" s="17"/>
      <c r="D46" s="6" t="s">
        <v>15</v>
      </c>
      <c r="E46" s="18" t="s">
        <v>5</v>
      </c>
      <c r="F46" s="18" t="s">
        <v>6</v>
      </c>
      <c r="G46" s="6" t="s">
        <v>7</v>
      </c>
      <c r="H46" s="19" t="s">
        <v>16</v>
      </c>
    </row>
    <row r="47" spans="1:8" ht="15.75" customHeight="1" thickBot="1" x14ac:dyDescent="0.25">
      <c r="A47" s="188" t="s">
        <v>47</v>
      </c>
      <c r="B47" s="188" t="s">
        <v>48</v>
      </c>
      <c r="C47" s="31" t="s">
        <v>9</v>
      </c>
      <c r="D47" s="30">
        <v>0</v>
      </c>
      <c r="E47" s="9"/>
      <c r="F47" s="9"/>
      <c r="G47" s="48">
        <v>27750</v>
      </c>
      <c r="H47" s="84" t="s">
        <v>49</v>
      </c>
    </row>
    <row r="48" spans="1:8" ht="13.5" thickBot="1" x14ac:dyDescent="0.25">
      <c r="A48" s="189"/>
      <c r="B48" s="189"/>
      <c r="C48" s="7" t="s">
        <v>10</v>
      </c>
      <c r="D48" s="34"/>
      <c r="E48" s="12"/>
      <c r="F48" s="12"/>
      <c r="G48" s="66">
        <v>59453</v>
      </c>
      <c r="H48" s="85"/>
    </row>
    <row r="49" spans="1:8" ht="13.5" thickBot="1" x14ac:dyDescent="0.25">
      <c r="A49" s="189"/>
      <c r="B49" s="189"/>
      <c r="C49" s="109" t="s">
        <v>11</v>
      </c>
      <c r="D49" s="101"/>
      <c r="E49" s="101"/>
      <c r="F49" s="101"/>
      <c r="G49" s="102"/>
      <c r="H49" s="85"/>
    </row>
    <row r="50" spans="1:8" ht="27" customHeight="1" thickBot="1" x14ac:dyDescent="0.25">
      <c r="A50" s="190"/>
      <c r="B50" s="190"/>
      <c r="C50" s="75" t="s">
        <v>104</v>
      </c>
      <c r="D50" s="76"/>
      <c r="E50" s="76"/>
      <c r="F50" s="76"/>
      <c r="G50" s="77"/>
      <c r="H50" s="85"/>
    </row>
    <row r="51" spans="1:8" ht="13.5" thickBot="1" x14ac:dyDescent="0.25">
      <c r="A51" s="3" t="s">
        <v>41</v>
      </c>
      <c r="B51" s="4" t="s">
        <v>92</v>
      </c>
      <c r="C51" s="5"/>
      <c r="D51" s="6" t="s">
        <v>15</v>
      </c>
      <c r="E51" s="6" t="s">
        <v>5</v>
      </c>
      <c r="F51" s="6" t="s">
        <v>6</v>
      </c>
      <c r="G51" s="6" t="s">
        <v>7</v>
      </c>
      <c r="H51" s="85"/>
    </row>
    <row r="52" spans="1:8" ht="13.9" customHeight="1" thickBot="1" x14ac:dyDescent="0.25">
      <c r="A52" s="169">
        <v>0.15</v>
      </c>
      <c r="B52" s="188" t="s">
        <v>50</v>
      </c>
      <c r="C52" s="49" t="s">
        <v>9</v>
      </c>
      <c r="D52" s="50">
        <v>0</v>
      </c>
      <c r="E52" s="9"/>
      <c r="F52" s="9"/>
      <c r="G52" s="20">
        <v>3000</v>
      </c>
      <c r="H52" s="85"/>
    </row>
    <row r="53" spans="1:8" ht="13.5" customHeight="1" thickBot="1" x14ac:dyDescent="0.25">
      <c r="A53" s="126"/>
      <c r="B53" s="189"/>
      <c r="C53" s="7" t="s">
        <v>10</v>
      </c>
      <c r="D53" s="11"/>
      <c r="G53" s="68">
        <v>6119</v>
      </c>
      <c r="H53" s="85"/>
    </row>
    <row r="54" spans="1:8" ht="40.5" hidden="1" customHeight="1" x14ac:dyDescent="0.2">
      <c r="A54" s="126"/>
      <c r="B54" s="189"/>
      <c r="C54" s="7" t="s">
        <v>10</v>
      </c>
      <c r="D54" s="11"/>
      <c r="E54" s="42"/>
      <c r="F54" s="42"/>
      <c r="G54" s="42"/>
      <c r="H54" s="86"/>
    </row>
    <row r="55" spans="1:8" ht="13.5" thickBot="1" x14ac:dyDescent="0.25">
      <c r="A55" s="126"/>
      <c r="B55" s="189"/>
      <c r="C55" s="72" t="s">
        <v>11</v>
      </c>
      <c r="D55" s="73"/>
      <c r="E55" s="73"/>
      <c r="F55" s="73"/>
      <c r="G55" s="74"/>
      <c r="H55" s="51" t="s">
        <v>44</v>
      </c>
    </row>
    <row r="56" spans="1:8" ht="25.5" customHeight="1" thickBot="1" x14ac:dyDescent="0.25">
      <c r="A56" s="127"/>
      <c r="B56" s="190"/>
      <c r="C56" s="75" t="s">
        <v>93</v>
      </c>
      <c r="D56" s="76"/>
      <c r="E56" s="76"/>
      <c r="F56" s="76"/>
      <c r="G56" s="77"/>
      <c r="H56" s="39" t="s">
        <v>138</v>
      </c>
    </row>
    <row r="57" spans="1:8" ht="13.5" thickBot="1" x14ac:dyDescent="0.25">
      <c r="A57" s="22" t="s">
        <v>22</v>
      </c>
      <c r="B57" s="23" t="s">
        <v>23</v>
      </c>
      <c r="C57" s="24"/>
      <c r="D57" s="24" t="s">
        <v>24</v>
      </c>
      <c r="E57" s="24" t="s">
        <v>25</v>
      </c>
      <c r="F57" s="24" t="s">
        <v>26</v>
      </c>
      <c r="G57" s="98" t="s">
        <v>27</v>
      </c>
      <c r="H57" s="99"/>
    </row>
    <row r="58" spans="1:8" ht="13.5" thickBot="1" x14ac:dyDescent="0.25">
      <c r="A58" s="3"/>
      <c r="B58" s="25"/>
      <c r="C58" s="26"/>
      <c r="D58" s="26"/>
      <c r="E58" s="26"/>
      <c r="F58" s="26"/>
      <c r="G58" s="100"/>
      <c r="H58" s="95"/>
    </row>
    <row r="59" spans="1:8" ht="13.5" thickBot="1" x14ac:dyDescent="0.25">
      <c r="A59" s="22" t="s">
        <v>28</v>
      </c>
      <c r="B59" s="23" t="s">
        <v>29</v>
      </c>
      <c r="C59" s="28"/>
      <c r="D59" s="78"/>
      <c r="E59" s="79"/>
      <c r="F59" s="79"/>
      <c r="G59" s="79"/>
      <c r="H59" s="80"/>
    </row>
    <row r="60" spans="1:8" ht="13.5" thickBot="1" x14ac:dyDescent="0.25">
      <c r="A60" s="3"/>
      <c r="B60" s="47"/>
      <c r="C60" s="29"/>
      <c r="D60" s="81"/>
      <c r="E60" s="82"/>
      <c r="F60" s="82"/>
      <c r="G60" s="82"/>
      <c r="H60" s="83"/>
    </row>
    <row r="61" spans="1:8" ht="14.25" customHeight="1" thickBot="1" x14ac:dyDescent="0.25">
      <c r="A61" s="15" t="s">
        <v>51</v>
      </c>
      <c r="B61" s="16" t="s">
        <v>52</v>
      </c>
      <c r="C61" s="17"/>
      <c r="D61" s="6" t="s">
        <v>15</v>
      </c>
      <c r="E61" s="6" t="s">
        <v>5</v>
      </c>
      <c r="F61" s="6" t="s">
        <v>6</v>
      </c>
      <c r="G61" s="6" t="s">
        <v>7</v>
      </c>
      <c r="H61" s="19" t="s">
        <v>16</v>
      </c>
    </row>
    <row r="62" spans="1:8" ht="13.9" customHeight="1" thickBot="1" x14ac:dyDescent="0.25">
      <c r="A62" s="198" t="s">
        <v>53</v>
      </c>
      <c r="B62" s="188" t="s">
        <v>105</v>
      </c>
      <c r="C62" s="7" t="s">
        <v>9</v>
      </c>
      <c r="D62" s="30">
        <v>0</v>
      </c>
      <c r="E62" s="9"/>
      <c r="F62" s="9"/>
      <c r="G62" s="30">
        <v>32</v>
      </c>
      <c r="H62" s="84" t="s">
        <v>54</v>
      </c>
    </row>
    <row r="63" spans="1:8" ht="13.5" thickBot="1" x14ac:dyDescent="0.25">
      <c r="A63" s="199"/>
      <c r="B63" s="189"/>
      <c r="C63" s="41" t="s">
        <v>10</v>
      </c>
      <c r="D63" s="11"/>
      <c r="E63" s="42"/>
      <c r="F63" s="42"/>
      <c r="G63" s="67">
        <v>35</v>
      </c>
      <c r="H63" s="85"/>
    </row>
    <row r="64" spans="1:8" ht="13.5" thickBot="1" x14ac:dyDescent="0.25">
      <c r="A64" s="199"/>
      <c r="B64" s="189"/>
      <c r="C64" s="72" t="s">
        <v>11</v>
      </c>
      <c r="D64" s="73"/>
      <c r="E64" s="73"/>
      <c r="F64" s="73"/>
      <c r="G64" s="74"/>
      <c r="H64" s="85"/>
    </row>
    <row r="65" spans="1:8" ht="37.5" customHeight="1" thickBot="1" x14ac:dyDescent="0.25">
      <c r="A65" s="199"/>
      <c r="B65" s="190"/>
      <c r="C65" s="75" t="s">
        <v>113</v>
      </c>
      <c r="D65" s="76"/>
      <c r="E65" s="76"/>
      <c r="F65" s="76"/>
      <c r="G65" s="77"/>
      <c r="H65" s="85"/>
    </row>
    <row r="66" spans="1:8" ht="14.25" customHeight="1" thickBot="1" x14ac:dyDescent="0.25">
      <c r="A66" s="199"/>
      <c r="B66" s="53" t="s">
        <v>55</v>
      </c>
      <c r="C66" s="17"/>
      <c r="D66" s="6" t="s">
        <v>15</v>
      </c>
      <c r="E66" s="6" t="s">
        <v>5</v>
      </c>
      <c r="F66" s="6" t="s">
        <v>6</v>
      </c>
      <c r="G66" s="6" t="s">
        <v>7</v>
      </c>
      <c r="H66" s="85"/>
    </row>
    <row r="67" spans="1:8" ht="13.9" customHeight="1" thickBot="1" x14ac:dyDescent="0.25">
      <c r="A67" s="199"/>
      <c r="B67" s="188" t="s">
        <v>56</v>
      </c>
      <c r="C67" s="7" t="s">
        <v>9</v>
      </c>
      <c r="D67" s="30">
        <v>0</v>
      </c>
      <c r="E67" s="9"/>
      <c r="F67" s="9"/>
      <c r="G67" s="20">
        <v>6800</v>
      </c>
      <c r="H67" s="85"/>
    </row>
    <row r="68" spans="1:8" ht="13.5" customHeight="1" thickBot="1" x14ac:dyDescent="0.25">
      <c r="A68" s="199"/>
      <c r="B68" s="189"/>
      <c r="C68" s="41" t="s">
        <v>10</v>
      </c>
      <c r="D68" s="11"/>
      <c r="E68" s="42"/>
      <c r="F68" s="42"/>
      <c r="G68" s="66">
        <v>7468</v>
      </c>
      <c r="H68" s="85"/>
    </row>
    <row r="69" spans="1:8" ht="13.5" thickBot="1" x14ac:dyDescent="0.25">
      <c r="A69" s="114"/>
      <c r="B69" s="189"/>
      <c r="C69" s="72" t="s">
        <v>11</v>
      </c>
      <c r="D69" s="73"/>
      <c r="E69" s="73"/>
      <c r="F69" s="73"/>
      <c r="G69" s="74"/>
      <c r="H69" s="85"/>
    </row>
    <row r="70" spans="1:8" ht="27.75" customHeight="1" thickBot="1" x14ac:dyDescent="0.25">
      <c r="A70" s="114"/>
      <c r="B70" s="190"/>
      <c r="C70" s="75" t="s">
        <v>94</v>
      </c>
      <c r="D70" s="76"/>
      <c r="E70" s="76"/>
      <c r="F70" s="76"/>
      <c r="G70" s="77"/>
      <c r="H70" s="85"/>
    </row>
    <row r="71" spans="1:8" ht="14.25" customHeight="1" thickBot="1" x14ac:dyDescent="0.25">
      <c r="A71" s="176"/>
      <c r="B71" s="53" t="s">
        <v>57</v>
      </c>
      <c r="C71" s="17"/>
      <c r="D71" s="6" t="s">
        <v>15</v>
      </c>
      <c r="E71" s="6" t="s">
        <v>5</v>
      </c>
      <c r="F71" s="6" t="s">
        <v>6</v>
      </c>
      <c r="G71" s="6" t="s">
        <v>7</v>
      </c>
      <c r="H71" s="85"/>
    </row>
    <row r="72" spans="1:8" ht="13.9" customHeight="1" thickBot="1" x14ac:dyDescent="0.25">
      <c r="A72" s="176"/>
      <c r="B72" s="191" t="s">
        <v>110</v>
      </c>
      <c r="C72" s="7" t="s">
        <v>9</v>
      </c>
      <c r="D72" s="30">
        <v>0</v>
      </c>
      <c r="E72" s="9"/>
      <c r="F72" s="9"/>
      <c r="G72" s="20">
        <v>4000</v>
      </c>
      <c r="H72" s="85"/>
    </row>
    <row r="73" spans="1:8" ht="13.5" thickBot="1" x14ac:dyDescent="0.25">
      <c r="A73" s="176"/>
      <c r="B73" s="192"/>
      <c r="C73" s="41" t="s">
        <v>10</v>
      </c>
      <c r="D73" s="11"/>
      <c r="E73" s="42"/>
      <c r="F73" s="42"/>
      <c r="G73" s="66">
        <v>4200</v>
      </c>
      <c r="H73" s="85"/>
    </row>
    <row r="74" spans="1:8" ht="13.5" thickBot="1" x14ac:dyDescent="0.25">
      <c r="A74" s="176"/>
      <c r="B74" s="192"/>
      <c r="C74" s="72" t="s">
        <v>11</v>
      </c>
      <c r="D74" s="121"/>
      <c r="E74" s="121"/>
      <c r="F74" s="121"/>
      <c r="G74" s="122"/>
      <c r="H74" s="110"/>
    </row>
    <row r="75" spans="1:8" ht="27.75" customHeight="1" thickBot="1" x14ac:dyDescent="0.25">
      <c r="A75" s="115"/>
      <c r="B75" s="193"/>
      <c r="C75" s="75" t="s">
        <v>114</v>
      </c>
      <c r="D75" s="76"/>
      <c r="E75" s="76"/>
      <c r="F75" s="76"/>
      <c r="G75" s="77"/>
      <c r="H75" s="110"/>
    </row>
    <row r="76" spans="1:8" ht="13.5" thickBot="1" x14ac:dyDescent="0.25">
      <c r="A76" s="61" t="s">
        <v>41</v>
      </c>
      <c r="B76" s="53" t="s">
        <v>108</v>
      </c>
      <c r="C76" s="17"/>
      <c r="D76" s="6" t="s">
        <v>15</v>
      </c>
      <c r="E76" s="6" t="s">
        <v>5</v>
      </c>
      <c r="F76" s="6" t="s">
        <v>6</v>
      </c>
      <c r="G76" s="6" t="s">
        <v>7</v>
      </c>
      <c r="H76" s="110"/>
    </row>
    <row r="77" spans="1:8" ht="13.9" customHeight="1" thickBot="1" x14ac:dyDescent="0.25">
      <c r="A77" s="177">
        <v>0.15</v>
      </c>
      <c r="B77" s="191" t="s">
        <v>111</v>
      </c>
      <c r="C77" s="7" t="s">
        <v>9</v>
      </c>
      <c r="D77" s="30">
        <v>0</v>
      </c>
      <c r="E77" s="9"/>
      <c r="F77" s="9"/>
      <c r="G77" s="20">
        <v>11973</v>
      </c>
      <c r="H77" s="110"/>
    </row>
    <row r="78" spans="1:8" ht="13.5" thickBot="1" x14ac:dyDescent="0.25">
      <c r="A78" s="43"/>
      <c r="B78" s="192"/>
      <c r="C78" s="41" t="s">
        <v>10</v>
      </c>
      <c r="D78" s="11"/>
      <c r="E78" s="42"/>
      <c r="F78" s="42"/>
      <c r="G78" s="14">
        <v>11973</v>
      </c>
      <c r="H78" s="111"/>
    </row>
    <row r="79" spans="1:8" ht="13.5" thickBot="1" x14ac:dyDescent="0.25">
      <c r="A79" s="43"/>
      <c r="B79" s="192"/>
      <c r="C79" s="72" t="s">
        <v>11</v>
      </c>
      <c r="D79" s="121"/>
      <c r="E79" s="121"/>
      <c r="F79" s="121"/>
      <c r="G79" s="122"/>
      <c r="H79" s="44" t="s">
        <v>44</v>
      </c>
    </row>
    <row r="80" spans="1:8" ht="27.75" customHeight="1" thickBot="1" x14ac:dyDescent="0.25">
      <c r="A80" s="43"/>
      <c r="B80" s="193"/>
      <c r="C80" s="75" t="s">
        <v>109</v>
      </c>
      <c r="D80" s="76"/>
      <c r="E80" s="76"/>
      <c r="F80" s="76"/>
      <c r="G80" s="77"/>
      <c r="H80" s="30" t="s">
        <v>138</v>
      </c>
    </row>
    <row r="81" spans="1:8" ht="13.5" thickBot="1" x14ac:dyDescent="0.25">
      <c r="A81" s="22" t="s">
        <v>22</v>
      </c>
      <c r="B81" s="52" t="s">
        <v>23</v>
      </c>
      <c r="C81" s="24"/>
      <c r="D81" s="24" t="s">
        <v>24</v>
      </c>
      <c r="E81" s="24" t="s">
        <v>25</v>
      </c>
      <c r="F81" s="24" t="s">
        <v>26</v>
      </c>
      <c r="G81" s="98" t="s">
        <v>27</v>
      </c>
      <c r="H81" s="99"/>
    </row>
    <row r="82" spans="1:8" ht="13.5" thickBot="1" x14ac:dyDescent="0.25">
      <c r="A82" s="3"/>
      <c r="B82" s="25"/>
      <c r="C82" s="26"/>
      <c r="D82" s="26"/>
      <c r="E82" s="26"/>
      <c r="F82" s="26"/>
      <c r="G82" s="112"/>
      <c r="H82" s="113"/>
    </row>
    <row r="83" spans="1:8" ht="13.5" thickBot="1" x14ac:dyDescent="0.25">
      <c r="A83" s="22" t="s">
        <v>28</v>
      </c>
      <c r="B83" s="23" t="s">
        <v>29</v>
      </c>
      <c r="C83" s="28"/>
      <c r="D83" s="78"/>
      <c r="E83" s="79"/>
      <c r="F83" s="79"/>
      <c r="G83" s="79"/>
      <c r="H83" s="80"/>
    </row>
    <row r="84" spans="1:8" ht="13.5" thickBot="1" x14ac:dyDescent="0.25">
      <c r="A84" s="3"/>
      <c r="B84" s="25"/>
      <c r="C84" s="29"/>
      <c r="D84" s="81"/>
      <c r="E84" s="82"/>
      <c r="F84" s="82"/>
      <c r="G84" s="82"/>
      <c r="H84" s="83"/>
    </row>
    <row r="85" spans="1:8" ht="14.25" customHeight="1" thickBot="1" x14ac:dyDescent="0.25">
      <c r="A85" s="15" t="s">
        <v>58</v>
      </c>
      <c r="B85" s="16" t="s">
        <v>59</v>
      </c>
      <c r="C85" s="17"/>
      <c r="D85" s="6" t="s">
        <v>15</v>
      </c>
      <c r="E85" s="6" t="s">
        <v>5</v>
      </c>
      <c r="F85" s="6" t="s">
        <v>6</v>
      </c>
      <c r="G85" s="6" t="s">
        <v>7</v>
      </c>
      <c r="H85" s="19" t="s">
        <v>16</v>
      </c>
    </row>
    <row r="86" spans="1:8" ht="13.5" customHeight="1" thickBot="1" x14ac:dyDescent="0.25">
      <c r="A86" s="188" t="s">
        <v>60</v>
      </c>
      <c r="B86" s="188" t="s">
        <v>61</v>
      </c>
      <c r="C86" s="7" t="s">
        <v>9</v>
      </c>
      <c r="D86" s="30">
        <v>0</v>
      </c>
      <c r="E86" s="9"/>
      <c r="F86" s="9"/>
      <c r="G86" s="20">
        <v>3997</v>
      </c>
      <c r="H86" s="84" t="s">
        <v>62</v>
      </c>
    </row>
    <row r="87" spans="1:8" ht="13.5" thickBot="1" x14ac:dyDescent="0.25">
      <c r="A87" s="189"/>
      <c r="B87" s="189"/>
      <c r="C87" s="41" t="s">
        <v>10</v>
      </c>
      <c r="D87" s="11"/>
      <c r="E87" s="42"/>
      <c r="F87" s="42"/>
      <c r="G87" s="66">
        <v>9976</v>
      </c>
      <c r="H87" s="85"/>
    </row>
    <row r="88" spans="1:8" ht="13.5" thickBot="1" x14ac:dyDescent="0.25">
      <c r="A88" s="189"/>
      <c r="B88" s="189"/>
      <c r="C88" s="72" t="s">
        <v>11</v>
      </c>
      <c r="D88" s="73"/>
      <c r="E88" s="73"/>
      <c r="F88" s="73"/>
      <c r="G88" s="74"/>
      <c r="H88" s="85"/>
    </row>
    <row r="89" spans="1:8" ht="26.25" customHeight="1" thickBot="1" x14ac:dyDescent="0.25">
      <c r="A89" s="190"/>
      <c r="B89" s="190"/>
      <c r="C89" s="75" t="s">
        <v>95</v>
      </c>
      <c r="D89" s="76"/>
      <c r="E89" s="76"/>
      <c r="F89" s="76"/>
      <c r="G89" s="77"/>
      <c r="H89" s="85"/>
    </row>
    <row r="90" spans="1:8" ht="13.5" thickBot="1" x14ac:dyDescent="0.25">
      <c r="A90" s="15" t="s">
        <v>41</v>
      </c>
      <c r="B90" s="53" t="s">
        <v>63</v>
      </c>
      <c r="C90" s="5"/>
      <c r="D90" s="6" t="s">
        <v>15</v>
      </c>
      <c r="E90" s="6" t="s">
        <v>5</v>
      </c>
      <c r="F90" s="6" t="s">
        <v>6</v>
      </c>
      <c r="G90" s="6" t="s">
        <v>7</v>
      </c>
      <c r="H90" s="85"/>
    </row>
    <row r="91" spans="1:8" ht="13.5" customHeight="1" thickBot="1" x14ac:dyDescent="0.25">
      <c r="A91" s="40">
        <v>0.1</v>
      </c>
      <c r="B91" s="188" t="s">
        <v>64</v>
      </c>
      <c r="C91" s="7" t="s">
        <v>9</v>
      </c>
      <c r="D91" s="30">
        <v>0</v>
      </c>
      <c r="E91" s="9"/>
      <c r="F91" s="9"/>
      <c r="G91" s="20">
        <v>475</v>
      </c>
      <c r="H91" s="85"/>
    </row>
    <row r="92" spans="1:8" ht="13.5" thickBot="1" x14ac:dyDescent="0.25">
      <c r="A92" s="54"/>
      <c r="B92" s="189"/>
      <c r="C92" s="41" t="s">
        <v>10</v>
      </c>
      <c r="D92" s="11"/>
      <c r="E92" s="42"/>
      <c r="F92" s="42"/>
      <c r="G92" s="63">
        <v>2425</v>
      </c>
      <c r="H92" s="86"/>
    </row>
    <row r="93" spans="1:8" ht="13.5" thickBot="1" x14ac:dyDescent="0.25">
      <c r="A93" s="43"/>
      <c r="B93" s="189"/>
      <c r="C93" s="72" t="s">
        <v>11</v>
      </c>
      <c r="D93" s="73"/>
      <c r="E93" s="73"/>
      <c r="F93" s="73"/>
      <c r="G93" s="74"/>
      <c r="H93" s="44" t="s">
        <v>44</v>
      </c>
    </row>
    <row r="94" spans="1:8" ht="26.25" customHeight="1" thickBot="1" x14ac:dyDescent="0.25">
      <c r="A94" s="45"/>
      <c r="B94" s="190"/>
      <c r="C94" s="75" t="s">
        <v>96</v>
      </c>
      <c r="D94" s="76"/>
      <c r="E94" s="76"/>
      <c r="F94" s="76"/>
      <c r="G94" s="77"/>
      <c r="H94" s="39" t="s">
        <v>138</v>
      </c>
    </row>
    <row r="95" spans="1:8" ht="13.5" thickBot="1" x14ac:dyDescent="0.25">
      <c r="A95" s="22" t="s">
        <v>22</v>
      </c>
      <c r="B95" s="52"/>
      <c r="C95" s="24"/>
      <c r="D95" s="24" t="s">
        <v>24</v>
      </c>
      <c r="E95" s="24" t="s">
        <v>25</v>
      </c>
      <c r="F95" s="24" t="s">
        <v>26</v>
      </c>
      <c r="G95" s="98" t="s">
        <v>27</v>
      </c>
      <c r="H95" s="99"/>
    </row>
    <row r="96" spans="1:8" ht="13.5" thickBot="1" x14ac:dyDescent="0.25">
      <c r="A96" s="3"/>
      <c r="B96" s="25"/>
      <c r="C96" s="26"/>
      <c r="D96" s="26"/>
      <c r="E96" s="26"/>
      <c r="F96" s="26"/>
      <c r="G96" s="100"/>
      <c r="H96" s="95"/>
    </row>
    <row r="97" spans="1:8" ht="13.5" thickBot="1" x14ac:dyDescent="0.25">
      <c r="A97" s="22" t="s">
        <v>28</v>
      </c>
      <c r="B97" s="23" t="s">
        <v>29</v>
      </c>
      <c r="C97" s="28"/>
      <c r="D97" s="78"/>
      <c r="E97" s="79"/>
      <c r="F97" s="79"/>
      <c r="G97" s="79"/>
      <c r="H97" s="80"/>
    </row>
    <row r="98" spans="1:8" ht="13.5" thickBot="1" x14ac:dyDescent="0.25">
      <c r="A98" s="3"/>
      <c r="B98" s="47"/>
      <c r="C98" s="29"/>
      <c r="D98" s="81"/>
      <c r="E98" s="82"/>
      <c r="F98" s="82"/>
      <c r="G98" s="82"/>
      <c r="H98" s="83"/>
    </row>
    <row r="99" spans="1:8" ht="14.25" customHeight="1" thickBot="1" x14ac:dyDescent="0.25">
      <c r="A99" s="15" t="s">
        <v>65</v>
      </c>
      <c r="B99" s="16" t="s">
        <v>66</v>
      </c>
      <c r="C99" s="17"/>
      <c r="D99" s="6" t="s">
        <v>15</v>
      </c>
      <c r="E99" s="6" t="s">
        <v>5</v>
      </c>
      <c r="F99" s="6" t="s">
        <v>6</v>
      </c>
      <c r="G99" s="6" t="s">
        <v>7</v>
      </c>
      <c r="H99" s="19" t="s">
        <v>16</v>
      </c>
    </row>
    <row r="100" spans="1:8" ht="13.5" customHeight="1" thickBot="1" x14ac:dyDescent="0.25">
      <c r="A100" s="188" t="s">
        <v>67</v>
      </c>
      <c r="B100" s="188" t="s">
        <v>68</v>
      </c>
      <c r="C100" s="7" t="s">
        <v>9</v>
      </c>
      <c r="D100" s="30">
        <v>0</v>
      </c>
      <c r="E100" s="9"/>
      <c r="F100" s="9"/>
      <c r="G100" s="20">
        <v>60600</v>
      </c>
      <c r="H100" s="84" t="s">
        <v>69</v>
      </c>
    </row>
    <row r="101" spans="1:8" ht="13.5" thickBot="1" x14ac:dyDescent="0.25">
      <c r="A101" s="189"/>
      <c r="B101" s="189"/>
      <c r="C101" s="41" t="s">
        <v>10</v>
      </c>
      <c r="D101" s="11"/>
      <c r="E101" s="42"/>
      <c r="F101" s="42"/>
      <c r="G101" s="63">
        <v>69817</v>
      </c>
      <c r="H101" s="85"/>
    </row>
    <row r="102" spans="1:8" ht="13.5" thickBot="1" x14ac:dyDescent="0.25">
      <c r="A102" s="189"/>
      <c r="B102" s="189"/>
      <c r="C102" s="72" t="s">
        <v>11</v>
      </c>
      <c r="D102" s="73"/>
      <c r="E102" s="73"/>
      <c r="F102" s="73"/>
      <c r="G102" s="74"/>
      <c r="H102" s="85"/>
    </row>
    <row r="103" spans="1:8" ht="26.25" customHeight="1" thickBot="1" x14ac:dyDescent="0.25">
      <c r="A103" s="108"/>
      <c r="B103" s="190"/>
      <c r="C103" s="75" t="s">
        <v>107</v>
      </c>
      <c r="D103" s="76"/>
      <c r="E103" s="76"/>
      <c r="F103" s="76"/>
      <c r="G103" s="77"/>
      <c r="H103" s="85"/>
    </row>
    <row r="104" spans="1:8" ht="13.5" thickBot="1" x14ac:dyDescent="0.25">
      <c r="A104" s="15" t="s">
        <v>41</v>
      </c>
      <c r="B104" s="53" t="s">
        <v>70</v>
      </c>
      <c r="C104" s="5"/>
      <c r="D104" s="6" t="s">
        <v>15</v>
      </c>
      <c r="E104" s="6" t="s">
        <v>5</v>
      </c>
      <c r="F104" s="6" t="s">
        <v>6</v>
      </c>
      <c r="G104" s="6" t="s">
        <v>7</v>
      </c>
      <c r="H104" s="85"/>
    </row>
    <row r="105" spans="1:8" ht="13.5" customHeight="1" thickBot="1" x14ac:dyDescent="0.25">
      <c r="A105" s="40">
        <v>0.15</v>
      </c>
      <c r="B105" s="188" t="s">
        <v>71</v>
      </c>
      <c r="C105" s="7" t="s">
        <v>9</v>
      </c>
      <c r="D105" s="30">
        <v>0</v>
      </c>
      <c r="E105" s="9"/>
      <c r="F105" s="9"/>
      <c r="G105" s="20">
        <v>30</v>
      </c>
      <c r="H105" s="85"/>
    </row>
    <row r="106" spans="1:8" ht="13.5" thickBot="1" x14ac:dyDescent="0.25">
      <c r="A106" s="70"/>
      <c r="B106" s="189"/>
      <c r="C106" s="41" t="s">
        <v>10</v>
      </c>
      <c r="D106" s="11"/>
      <c r="E106" s="42"/>
      <c r="F106" s="42"/>
      <c r="G106" s="59">
        <v>31</v>
      </c>
      <c r="H106" s="86"/>
    </row>
    <row r="107" spans="1:8" ht="13.5" thickBot="1" x14ac:dyDescent="0.25">
      <c r="A107" s="70"/>
      <c r="B107" s="189"/>
      <c r="C107" s="72" t="s">
        <v>11</v>
      </c>
      <c r="D107" s="73"/>
      <c r="E107" s="73"/>
      <c r="F107" s="73"/>
      <c r="G107" s="74"/>
      <c r="H107" s="44" t="s">
        <v>44</v>
      </c>
    </row>
    <row r="108" spans="1:8" ht="26.25" customHeight="1" thickBot="1" x14ac:dyDescent="0.25">
      <c r="A108" s="71"/>
      <c r="B108" s="190"/>
      <c r="C108" s="75" t="s">
        <v>97</v>
      </c>
      <c r="D108" s="76"/>
      <c r="E108" s="76"/>
      <c r="F108" s="76"/>
      <c r="G108" s="77"/>
      <c r="H108" s="39" t="s">
        <v>138</v>
      </c>
    </row>
    <row r="109" spans="1:8" ht="13.5" thickBot="1" x14ac:dyDescent="0.25">
      <c r="A109" s="22" t="s">
        <v>22</v>
      </c>
      <c r="B109" s="23" t="s">
        <v>23</v>
      </c>
      <c r="C109" s="24"/>
      <c r="D109" s="24" t="s">
        <v>24</v>
      </c>
      <c r="E109" s="24" t="s">
        <v>25</v>
      </c>
      <c r="F109" s="24" t="s">
        <v>26</v>
      </c>
      <c r="G109" s="98" t="s">
        <v>27</v>
      </c>
      <c r="H109" s="99"/>
    </row>
    <row r="110" spans="1:8" ht="13.5" thickBot="1" x14ac:dyDescent="0.25">
      <c r="A110" s="3"/>
      <c r="B110" s="21"/>
      <c r="C110" s="26"/>
      <c r="D110" s="26" t="s">
        <v>72</v>
      </c>
      <c r="E110" s="26"/>
      <c r="F110" s="26"/>
      <c r="G110" s="100">
        <v>1</v>
      </c>
      <c r="H110" s="95"/>
    </row>
    <row r="111" spans="1:8" ht="13.5" thickBot="1" x14ac:dyDescent="0.25">
      <c r="A111" s="22" t="s">
        <v>28</v>
      </c>
      <c r="B111" s="23" t="s">
        <v>29</v>
      </c>
      <c r="C111" s="28"/>
      <c r="D111" s="78"/>
      <c r="E111" s="79"/>
      <c r="F111" s="79"/>
      <c r="G111" s="79"/>
      <c r="H111" s="80"/>
    </row>
    <row r="112" spans="1:8" ht="13.5" thickBot="1" x14ac:dyDescent="0.25">
      <c r="A112" s="3"/>
      <c r="B112" s="47"/>
      <c r="C112" s="29"/>
      <c r="D112" s="81"/>
      <c r="E112" s="82"/>
      <c r="F112" s="82"/>
      <c r="G112" s="82"/>
      <c r="H112" s="83"/>
    </row>
    <row r="113" spans="1:8" ht="27" customHeight="1" thickBot="1" x14ac:dyDescent="0.25">
      <c r="A113" s="15" t="s">
        <v>73</v>
      </c>
      <c r="B113" s="16" t="s">
        <v>74</v>
      </c>
      <c r="C113" s="17"/>
      <c r="D113" s="6" t="s">
        <v>15</v>
      </c>
      <c r="E113" s="6" t="s">
        <v>5</v>
      </c>
      <c r="F113" s="6" t="s">
        <v>6</v>
      </c>
      <c r="G113" s="6" t="s">
        <v>7</v>
      </c>
      <c r="H113" s="19" t="s">
        <v>16</v>
      </c>
    </row>
    <row r="114" spans="1:8" ht="13.5" customHeight="1" thickBot="1" x14ac:dyDescent="0.25">
      <c r="A114" s="198" t="s">
        <v>75</v>
      </c>
      <c r="B114" s="188" t="s">
        <v>76</v>
      </c>
      <c r="C114" s="7" t="s">
        <v>9</v>
      </c>
      <c r="D114" s="30">
        <v>0</v>
      </c>
      <c r="E114" s="9"/>
      <c r="F114" s="9"/>
      <c r="G114" s="62">
        <v>3700</v>
      </c>
      <c r="H114" s="84" t="s">
        <v>77</v>
      </c>
    </row>
    <row r="115" spans="1:8" ht="13.5" thickBot="1" x14ac:dyDescent="0.25">
      <c r="A115" s="199"/>
      <c r="B115" s="189"/>
      <c r="C115" s="41" t="s">
        <v>10</v>
      </c>
      <c r="D115" s="11"/>
      <c r="E115" s="42"/>
      <c r="F115" s="42"/>
      <c r="G115" s="64">
        <v>3991</v>
      </c>
      <c r="H115" s="85"/>
    </row>
    <row r="116" spans="1:8" ht="13.5" thickBot="1" x14ac:dyDescent="0.25">
      <c r="A116" s="199"/>
      <c r="B116" s="189"/>
      <c r="C116" s="72" t="s">
        <v>11</v>
      </c>
      <c r="D116" s="73"/>
      <c r="E116" s="73"/>
      <c r="F116" s="73"/>
      <c r="G116" s="73"/>
      <c r="H116" s="85"/>
    </row>
    <row r="117" spans="1:8" ht="26.25" customHeight="1" thickBot="1" x14ac:dyDescent="0.25">
      <c r="A117" s="199"/>
      <c r="B117" s="174"/>
      <c r="C117" s="75" t="s">
        <v>115</v>
      </c>
      <c r="D117" s="76"/>
      <c r="E117" s="76"/>
      <c r="F117" s="76"/>
      <c r="G117" s="76"/>
      <c r="H117" s="85"/>
    </row>
    <row r="118" spans="1:8" ht="26.25" customHeight="1" thickBot="1" x14ac:dyDescent="0.25">
      <c r="A118" s="115"/>
      <c r="B118" s="53" t="s">
        <v>78</v>
      </c>
      <c r="C118" s="5"/>
      <c r="D118" s="6" t="s">
        <v>15</v>
      </c>
      <c r="E118" s="6" t="s">
        <v>5</v>
      </c>
      <c r="F118" s="6" t="s">
        <v>6</v>
      </c>
      <c r="G118" s="57" t="s">
        <v>7</v>
      </c>
      <c r="H118" s="85"/>
    </row>
    <row r="119" spans="1:8" ht="13.9" customHeight="1" thickBot="1" x14ac:dyDescent="0.25">
      <c r="A119" s="40"/>
      <c r="B119" s="188" t="s">
        <v>79</v>
      </c>
      <c r="C119" s="7" t="s">
        <v>9</v>
      </c>
      <c r="D119" s="30">
        <v>0</v>
      </c>
      <c r="E119" s="9"/>
      <c r="F119" s="9"/>
      <c r="G119" s="62">
        <v>3650</v>
      </c>
      <c r="H119" s="85"/>
    </row>
    <row r="120" spans="1:8" ht="13.5" thickBot="1" x14ac:dyDescent="0.25">
      <c r="A120" s="116"/>
      <c r="B120" s="189"/>
      <c r="C120" s="41" t="s">
        <v>10</v>
      </c>
      <c r="D120" s="11"/>
      <c r="E120" s="42"/>
      <c r="F120" s="42"/>
      <c r="G120" s="64">
        <v>3913</v>
      </c>
      <c r="H120" s="85"/>
    </row>
    <row r="121" spans="1:8" ht="13.5" thickBot="1" x14ac:dyDescent="0.25">
      <c r="A121" s="43"/>
      <c r="B121" s="189"/>
      <c r="C121" s="72" t="s">
        <v>11</v>
      </c>
      <c r="D121" s="73"/>
      <c r="E121" s="73"/>
      <c r="F121" s="73"/>
      <c r="G121" s="73"/>
      <c r="H121" s="85"/>
    </row>
    <row r="122" spans="1:8" ht="26.25" customHeight="1" thickBot="1" x14ac:dyDescent="0.25">
      <c r="A122" s="45"/>
      <c r="B122" s="190"/>
      <c r="C122" s="75" t="s">
        <v>116</v>
      </c>
      <c r="D122" s="76"/>
      <c r="E122" s="76"/>
      <c r="F122" s="76"/>
      <c r="G122" s="76"/>
      <c r="H122" s="85"/>
    </row>
    <row r="123" spans="1:8" ht="26.25" customHeight="1" thickBot="1" x14ac:dyDescent="0.25">
      <c r="A123" s="15" t="s">
        <v>41</v>
      </c>
      <c r="B123" s="4" t="s">
        <v>101</v>
      </c>
      <c r="C123" s="58"/>
      <c r="D123" s="6" t="s">
        <v>15</v>
      </c>
      <c r="E123" s="6" t="s">
        <v>5</v>
      </c>
      <c r="F123" s="6" t="s">
        <v>6</v>
      </c>
      <c r="G123" s="57" t="s">
        <v>7</v>
      </c>
      <c r="H123" s="104"/>
    </row>
    <row r="124" spans="1:8" ht="14.25" customHeight="1" thickBot="1" x14ac:dyDescent="0.25">
      <c r="A124" s="179">
        <v>0.15</v>
      </c>
      <c r="B124" s="188" t="s">
        <v>103</v>
      </c>
      <c r="C124" s="7" t="s">
        <v>9</v>
      </c>
      <c r="D124" s="59">
        <v>0</v>
      </c>
      <c r="E124" s="60"/>
      <c r="F124" s="60"/>
      <c r="G124" s="59">
        <v>165</v>
      </c>
      <c r="H124" s="104"/>
    </row>
    <row r="125" spans="1:8" ht="14.25" customHeight="1" thickBot="1" x14ac:dyDescent="0.25">
      <c r="A125" s="117"/>
      <c r="B125" s="189"/>
      <c r="C125" s="41" t="s">
        <v>10</v>
      </c>
      <c r="D125" s="11"/>
      <c r="E125" s="60"/>
      <c r="F125" s="60"/>
      <c r="G125" s="59">
        <v>174</v>
      </c>
      <c r="H125" s="104"/>
    </row>
    <row r="126" spans="1:8" ht="14.25" customHeight="1" thickBot="1" x14ac:dyDescent="0.25">
      <c r="A126" s="118"/>
      <c r="B126" s="189"/>
      <c r="C126" s="72" t="s">
        <v>11</v>
      </c>
      <c r="D126" s="73"/>
      <c r="E126" s="73"/>
      <c r="F126" s="73"/>
      <c r="G126" s="73"/>
      <c r="H126" s="104"/>
    </row>
    <row r="127" spans="1:8" ht="26.25" customHeight="1" thickBot="1" x14ac:dyDescent="0.25">
      <c r="A127" s="43"/>
      <c r="B127" s="190"/>
      <c r="C127" s="75" t="s">
        <v>102</v>
      </c>
      <c r="D127" s="76"/>
      <c r="E127" s="76"/>
      <c r="F127" s="76"/>
      <c r="G127" s="76"/>
      <c r="H127" s="105"/>
    </row>
    <row r="128" spans="1:8" ht="13.5" thickBot="1" x14ac:dyDescent="0.25">
      <c r="A128" s="22" t="s">
        <v>22</v>
      </c>
      <c r="B128" s="23" t="s">
        <v>23</v>
      </c>
      <c r="C128" s="24"/>
      <c r="D128" s="24" t="s">
        <v>24</v>
      </c>
      <c r="E128" s="24" t="s">
        <v>25</v>
      </c>
      <c r="F128" s="24" t="s">
        <v>26</v>
      </c>
      <c r="G128" s="98" t="s">
        <v>27</v>
      </c>
      <c r="H128" s="99"/>
    </row>
    <row r="129" spans="1:8" ht="13.5" thickBot="1" x14ac:dyDescent="0.25">
      <c r="A129" s="3"/>
      <c r="B129" s="21"/>
      <c r="C129" s="26"/>
      <c r="D129" s="26" t="s">
        <v>72</v>
      </c>
      <c r="E129" s="26"/>
      <c r="F129" s="26"/>
      <c r="G129" s="100">
        <v>1</v>
      </c>
      <c r="H129" s="95"/>
    </row>
    <row r="130" spans="1:8" ht="13.5" thickBot="1" x14ac:dyDescent="0.25">
      <c r="A130" s="22" t="s">
        <v>28</v>
      </c>
      <c r="B130" s="23" t="s">
        <v>29</v>
      </c>
      <c r="C130" s="28"/>
      <c r="D130" s="78"/>
      <c r="E130" s="79"/>
      <c r="F130" s="79"/>
      <c r="G130" s="79"/>
      <c r="H130" s="80"/>
    </row>
    <row r="131" spans="1:8" ht="13.5" thickBot="1" x14ac:dyDescent="0.25">
      <c r="A131" s="3"/>
      <c r="B131" s="47"/>
      <c r="C131" s="29"/>
      <c r="D131" s="81"/>
      <c r="E131" s="82"/>
      <c r="F131" s="82"/>
      <c r="G131" s="82"/>
      <c r="H131" s="83"/>
    </row>
    <row r="132" spans="1:8" ht="13.5" thickBot="1" x14ac:dyDescent="0.25">
      <c r="A132" s="15" t="s">
        <v>80</v>
      </c>
      <c r="B132" s="16" t="s">
        <v>81</v>
      </c>
      <c r="C132" s="17"/>
      <c r="D132" s="6" t="s">
        <v>15</v>
      </c>
      <c r="E132" s="18" t="s">
        <v>5</v>
      </c>
      <c r="F132" s="18" t="s">
        <v>6</v>
      </c>
      <c r="G132" s="6" t="s">
        <v>7</v>
      </c>
      <c r="H132" s="19" t="s">
        <v>16</v>
      </c>
    </row>
    <row r="133" spans="1:8" ht="13.9" customHeight="1" thickBot="1" x14ac:dyDescent="0.25">
      <c r="A133" s="188" t="s">
        <v>82</v>
      </c>
      <c r="B133" s="188" t="s">
        <v>83</v>
      </c>
      <c r="C133" s="31" t="s">
        <v>9</v>
      </c>
      <c r="D133" s="30">
        <v>0</v>
      </c>
      <c r="E133" s="9"/>
      <c r="F133" s="9">
        <v>2</v>
      </c>
      <c r="G133" s="65">
        <v>2</v>
      </c>
      <c r="H133" s="84" t="s">
        <v>117</v>
      </c>
    </row>
    <row r="134" spans="1:8" ht="13.5" thickBot="1" x14ac:dyDescent="0.25">
      <c r="A134" s="189"/>
      <c r="B134" s="189"/>
      <c r="C134" s="7" t="s">
        <v>10</v>
      </c>
      <c r="D134" s="11"/>
      <c r="E134" s="12"/>
      <c r="F134" s="12"/>
      <c r="G134" s="48">
        <v>2</v>
      </c>
      <c r="H134" s="85"/>
    </row>
    <row r="135" spans="1:8" ht="13.5" thickBot="1" x14ac:dyDescent="0.25">
      <c r="A135" s="189"/>
      <c r="B135" s="189"/>
      <c r="C135" s="109" t="s">
        <v>11</v>
      </c>
      <c r="D135" s="101"/>
      <c r="E135" s="101"/>
      <c r="F135" s="101"/>
      <c r="G135" s="102"/>
      <c r="H135" s="85"/>
    </row>
    <row r="136" spans="1:8" ht="13.9" customHeight="1" thickBot="1" x14ac:dyDescent="0.25">
      <c r="A136" s="189"/>
      <c r="B136" s="190"/>
      <c r="C136" s="75" t="s">
        <v>34</v>
      </c>
      <c r="D136" s="76"/>
      <c r="E136" s="76"/>
      <c r="F136" s="76"/>
      <c r="G136" s="77"/>
      <c r="H136" s="85"/>
    </row>
    <row r="137" spans="1:8" ht="13.5" thickBot="1" x14ac:dyDescent="0.25">
      <c r="A137" s="189"/>
      <c r="B137" s="4" t="s">
        <v>84</v>
      </c>
      <c r="C137" s="5"/>
      <c r="D137" s="6" t="s">
        <v>15</v>
      </c>
      <c r="E137" s="6" t="s">
        <v>5</v>
      </c>
      <c r="F137" s="6" t="s">
        <v>6</v>
      </c>
      <c r="G137" s="6" t="s">
        <v>7</v>
      </c>
      <c r="H137" s="85"/>
    </row>
    <row r="138" spans="1:8" ht="13.9" customHeight="1" thickBot="1" x14ac:dyDescent="0.25">
      <c r="A138" s="189"/>
      <c r="B138" s="188" t="s">
        <v>85</v>
      </c>
      <c r="C138" s="49" t="s">
        <v>9</v>
      </c>
      <c r="D138" s="50">
        <v>0</v>
      </c>
      <c r="E138" s="9">
        <v>1</v>
      </c>
      <c r="F138" s="9">
        <v>2</v>
      </c>
      <c r="G138" s="20">
        <v>2</v>
      </c>
      <c r="H138" s="85"/>
    </row>
    <row r="139" spans="1:8" ht="13.5" thickBot="1" x14ac:dyDescent="0.25">
      <c r="A139" s="189"/>
      <c r="B139" s="189"/>
      <c r="C139" s="7" t="s">
        <v>10</v>
      </c>
      <c r="D139" s="11"/>
      <c r="E139" s="42"/>
      <c r="F139" s="42"/>
      <c r="G139" s="48">
        <v>2</v>
      </c>
      <c r="H139" s="85"/>
    </row>
    <row r="140" spans="1:8" ht="13.5" thickBot="1" x14ac:dyDescent="0.25">
      <c r="A140" s="124"/>
      <c r="B140" s="189"/>
      <c r="C140" s="72" t="s">
        <v>11</v>
      </c>
      <c r="D140" s="73"/>
      <c r="E140" s="73"/>
      <c r="F140" s="73"/>
      <c r="G140" s="74"/>
      <c r="H140" s="119"/>
    </row>
    <row r="141" spans="1:8" ht="13.9" customHeight="1" thickBot="1" x14ac:dyDescent="0.25">
      <c r="A141" s="125"/>
      <c r="B141" s="174"/>
      <c r="C141" s="75" t="s">
        <v>34</v>
      </c>
      <c r="D141" s="76"/>
      <c r="E141" s="76"/>
      <c r="F141" s="76"/>
      <c r="G141" s="77"/>
      <c r="H141" s="119"/>
    </row>
    <row r="142" spans="1:8" ht="13.5" thickBot="1" x14ac:dyDescent="0.25">
      <c r="A142" s="3" t="s">
        <v>41</v>
      </c>
      <c r="B142" s="4" t="s">
        <v>86</v>
      </c>
      <c r="C142" s="5"/>
      <c r="D142" s="6" t="s">
        <v>15</v>
      </c>
      <c r="E142" s="6" t="s">
        <v>5</v>
      </c>
      <c r="F142" s="6" t="s">
        <v>6</v>
      </c>
      <c r="G142" s="6" t="s">
        <v>7</v>
      </c>
      <c r="H142" s="119"/>
    </row>
    <row r="143" spans="1:8" ht="17.25" customHeight="1" thickBot="1" x14ac:dyDescent="0.25">
      <c r="A143" s="40">
        <v>0.1</v>
      </c>
      <c r="B143" s="188" t="s">
        <v>87</v>
      </c>
      <c r="C143" s="49" t="s">
        <v>9</v>
      </c>
      <c r="D143" s="50">
        <v>0</v>
      </c>
      <c r="E143" s="9" t="s">
        <v>88</v>
      </c>
      <c r="F143" s="9">
        <v>1</v>
      </c>
      <c r="G143" s="20">
        <v>1</v>
      </c>
      <c r="H143" s="119"/>
    </row>
    <row r="144" spans="1:8" ht="13.5" thickBot="1" x14ac:dyDescent="0.25">
      <c r="A144" s="70"/>
      <c r="B144" s="189"/>
      <c r="C144" s="7" t="s">
        <v>10</v>
      </c>
      <c r="D144" s="11"/>
      <c r="E144" s="42"/>
      <c r="F144" s="42"/>
      <c r="G144" s="59">
        <v>0</v>
      </c>
      <c r="H144" s="120"/>
    </row>
    <row r="145" spans="1:8" ht="13.5" thickBot="1" x14ac:dyDescent="0.25">
      <c r="A145" s="70"/>
      <c r="B145" s="189"/>
      <c r="C145" s="72" t="s">
        <v>11</v>
      </c>
      <c r="D145" s="73"/>
      <c r="E145" s="73"/>
      <c r="F145" s="73"/>
      <c r="G145" s="74"/>
      <c r="H145" s="51" t="s">
        <v>44</v>
      </c>
    </row>
    <row r="146" spans="1:8" ht="12.75" customHeight="1" thickBot="1" x14ac:dyDescent="0.25">
      <c r="A146" s="71"/>
      <c r="B146" s="108"/>
      <c r="C146" s="75" t="s">
        <v>34</v>
      </c>
      <c r="D146" s="76"/>
      <c r="E146" s="76"/>
      <c r="F146" s="76"/>
      <c r="G146" s="77"/>
      <c r="H146" s="39" t="s">
        <v>137</v>
      </c>
    </row>
    <row r="147" spans="1:8" ht="13.5" thickBot="1" x14ac:dyDescent="0.25">
      <c r="A147" s="22" t="s">
        <v>22</v>
      </c>
      <c r="B147" s="23" t="s">
        <v>23</v>
      </c>
      <c r="C147" s="24"/>
      <c r="D147" s="24" t="s">
        <v>24</v>
      </c>
      <c r="E147" s="24" t="s">
        <v>25</v>
      </c>
      <c r="F147" s="24" t="s">
        <v>26</v>
      </c>
      <c r="G147" s="98" t="s">
        <v>27</v>
      </c>
      <c r="H147" s="99"/>
    </row>
    <row r="148" spans="1:8" ht="13.5" thickBot="1" x14ac:dyDescent="0.25">
      <c r="A148" s="3"/>
      <c r="B148" s="25"/>
      <c r="C148" s="26"/>
      <c r="D148" s="26"/>
      <c r="E148" s="26"/>
      <c r="F148" s="26"/>
      <c r="G148" s="100"/>
      <c r="H148" s="95"/>
    </row>
    <row r="149" spans="1:8" ht="13.5" thickBot="1" x14ac:dyDescent="0.25">
      <c r="A149" s="22" t="s">
        <v>28</v>
      </c>
      <c r="B149" s="23" t="s">
        <v>29</v>
      </c>
      <c r="C149" s="28"/>
      <c r="D149" s="78"/>
      <c r="E149" s="79"/>
      <c r="F149" s="79"/>
      <c r="G149" s="79"/>
      <c r="H149" s="80"/>
    </row>
    <row r="150" spans="1:8" ht="13.5" thickBot="1" x14ac:dyDescent="0.25">
      <c r="A150" s="3"/>
      <c r="B150" s="47"/>
      <c r="C150" s="29"/>
      <c r="D150" s="81"/>
      <c r="E150" s="82"/>
      <c r="F150" s="82"/>
      <c r="G150" s="82"/>
      <c r="H150" s="83"/>
    </row>
  </sheetData>
  <mergeCells count="29">
    <mergeCell ref="B138:B140"/>
    <mergeCell ref="B91:B94"/>
    <mergeCell ref="B100:B103"/>
    <mergeCell ref="B105:B108"/>
    <mergeCell ref="B119:B122"/>
    <mergeCell ref="B124:B127"/>
    <mergeCell ref="B133:B136"/>
    <mergeCell ref="B86:B89"/>
    <mergeCell ref="A62:A68"/>
    <mergeCell ref="A100:A102"/>
    <mergeCell ref="B114:B116"/>
    <mergeCell ref="A114:A117"/>
    <mergeCell ref="B72:B75"/>
    <mergeCell ref="B52:B56"/>
    <mergeCell ref="B143:B145"/>
    <mergeCell ref="A133:A139"/>
    <mergeCell ref="B14:B17"/>
    <mergeCell ref="A3:A7"/>
    <mergeCell ref="B3:B6"/>
    <mergeCell ref="A23:A36"/>
    <mergeCell ref="B23:B26"/>
    <mergeCell ref="B33:B36"/>
    <mergeCell ref="B38:B41"/>
    <mergeCell ref="A47:A50"/>
    <mergeCell ref="B47:B50"/>
    <mergeCell ref="B67:B70"/>
    <mergeCell ref="B77:B80"/>
    <mergeCell ref="B62:B65"/>
    <mergeCell ref="A86:A89"/>
  </mergeCells>
  <phoneticPr fontId="0" type="noConversion"/>
  <pageMargins left="0.74803149606299213" right="0.74803149606299213" top="0.98425196850393704" bottom="0.98425196850393704" header="0.51181102362204722" footer="0.51181102362204722"/>
  <pageSetup paperSize="9" scale="70"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topLeftCell="A16" zoomScale="75" zoomScaleNormal="75" workbookViewId="0">
      <selection activeCell="D25" sqref="D25:D28"/>
    </sheetView>
  </sheetViews>
  <sheetFormatPr defaultRowHeight="12.75" x14ac:dyDescent="0.2"/>
  <cols>
    <col min="2" max="2" width="18.5703125" customWidth="1"/>
    <col min="3" max="3" width="4" customWidth="1"/>
    <col min="4" max="4" width="24.28515625" customWidth="1"/>
    <col min="5" max="5" width="8.7109375" customWidth="1"/>
    <col min="6" max="6" width="3.28515625" customWidth="1"/>
    <col min="7" max="7" width="32" customWidth="1"/>
    <col min="8" max="9" width="2.140625" customWidth="1"/>
    <col min="10" max="11" width="13.5703125" customWidth="1"/>
    <col min="12" max="12" width="6.5703125" style="187" customWidth="1"/>
    <col min="14" max="14" width="9.140625" hidden="1" customWidth="1"/>
    <col min="15" max="15" width="3.85546875" customWidth="1"/>
  </cols>
  <sheetData>
    <row r="1" spans="1:18" ht="20.25" x14ac:dyDescent="0.2">
      <c r="A1" s="128"/>
      <c r="B1" s="200" t="str">
        <f>'Consolidated Logframe'!B1:H1</f>
        <v xml:space="preserve"> Integrated Emergency Response Programme for Yemen (IERP) 2012-2013</v>
      </c>
      <c r="C1" s="200"/>
      <c r="D1" s="200"/>
      <c r="E1" s="200"/>
      <c r="F1" s="200"/>
      <c r="G1" s="200"/>
      <c r="H1" s="200"/>
      <c r="I1" s="129"/>
      <c r="J1" s="129"/>
      <c r="K1" s="129"/>
      <c r="L1" s="181"/>
      <c r="M1" s="129"/>
      <c r="N1" s="129"/>
      <c r="O1" s="129"/>
      <c r="P1" s="129"/>
      <c r="Q1" s="129"/>
      <c r="R1" s="128"/>
    </row>
    <row r="2" spans="1:18" ht="20.25" x14ac:dyDescent="0.2">
      <c r="A2" s="128"/>
      <c r="B2" s="130"/>
      <c r="C2" s="128"/>
      <c r="D2" s="128"/>
      <c r="E2" s="128"/>
      <c r="F2" s="128"/>
      <c r="G2" s="128"/>
      <c r="H2" s="128"/>
      <c r="I2" s="128"/>
      <c r="J2" s="128"/>
      <c r="K2" s="128"/>
      <c r="L2" s="182"/>
      <c r="M2" s="128"/>
      <c r="N2" s="128"/>
      <c r="O2" s="128"/>
      <c r="P2" s="128"/>
      <c r="Q2" s="128"/>
      <c r="R2" s="128"/>
    </row>
    <row r="3" spans="1:18" ht="15.75" x14ac:dyDescent="0.2">
      <c r="A3" s="128"/>
      <c r="B3" s="201" t="s">
        <v>118</v>
      </c>
      <c r="C3" s="201"/>
      <c r="D3" s="201"/>
      <c r="E3" s="201"/>
      <c r="F3" s="131"/>
      <c r="G3" s="132" t="s">
        <v>119</v>
      </c>
      <c r="H3" s="131"/>
      <c r="I3" s="131"/>
      <c r="J3" s="132" t="s">
        <v>9</v>
      </c>
      <c r="K3" s="132" t="s">
        <v>10</v>
      </c>
      <c r="L3" s="183"/>
      <c r="M3" s="132" t="s">
        <v>120</v>
      </c>
      <c r="N3" s="132"/>
      <c r="O3" s="132"/>
      <c r="P3" s="132" t="s">
        <v>121</v>
      </c>
      <c r="Q3" s="133"/>
      <c r="R3" s="128"/>
    </row>
    <row r="4" spans="1:18" ht="15.75" x14ac:dyDescent="0.2">
      <c r="A4" s="128"/>
      <c r="B4" s="132"/>
      <c r="C4" s="132"/>
      <c r="D4" s="132"/>
      <c r="E4" s="132"/>
      <c r="F4" s="131"/>
      <c r="G4" s="132"/>
      <c r="H4" s="131"/>
      <c r="I4" s="131"/>
      <c r="J4" s="201" t="str">
        <f>RIGHT([1]Logframe!E2,4)</f>
        <v>2014</v>
      </c>
      <c r="K4" s="201"/>
      <c r="L4" s="183"/>
      <c r="M4" s="132" t="str">
        <f>RIGHT(J4,4)</f>
        <v>2014</v>
      </c>
      <c r="N4" s="131"/>
      <c r="O4" s="131"/>
      <c r="P4" s="132" t="str">
        <f>M4</f>
        <v>2014</v>
      </c>
      <c r="Q4" s="133"/>
      <c r="R4" s="128"/>
    </row>
    <row r="5" spans="1:18" ht="20.25" x14ac:dyDescent="0.2">
      <c r="A5" s="128"/>
      <c r="B5" s="130"/>
      <c r="C5" s="128"/>
      <c r="D5" s="128"/>
      <c r="E5" s="128"/>
      <c r="F5" s="128"/>
      <c r="G5" s="128"/>
      <c r="H5" s="134"/>
      <c r="I5" s="134"/>
      <c r="J5" s="134"/>
      <c r="K5" s="134"/>
      <c r="L5" s="184"/>
      <c r="M5" s="134"/>
      <c r="N5" s="134"/>
      <c r="O5" s="134"/>
      <c r="P5" s="134"/>
      <c r="Q5" s="134"/>
      <c r="R5" s="128"/>
    </row>
    <row r="6" spans="1:18" ht="73.150000000000006" customHeight="1" x14ac:dyDescent="0.2">
      <c r="A6" s="128"/>
      <c r="B6" s="164" t="s">
        <v>2</v>
      </c>
      <c r="C6" s="128"/>
      <c r="D6" s="202" t="str">
        <f>'Consolidated Logframe'!A3</f>
        <v>Contribute to improved lives of vulnerable and conflict-affected people</v>
      </c>
      <c r="E6" s="202"/>
      <c r="F6" s="135"/>
      <c r="G6" s="136" t="str">
        <f>'Consolidated Logframe'!B3</f>
        <v>The mortality levels, resilience and recovery of those in acute humanitarian crisis remains stable</v>
      </c>
      <c r="H6" s="135"/>
      <c r="I6" s="135"/>
      <c r="J6" s="168" t="str">
        <f>'Consolidated Logframe'!G3</f>
        <v>&lt;1 /10,000 /day</v>
      </c>
      <c r="K6" s="137" t="str">
        <f>'Consolidated Logframe'!G4</f>
        <v>No information</v>
      </c>
      <c r="L6" s="185"/>
      <c r="M6" s="135"/>
      <c r="N6" s="135"/>
      <c r="O6" s="135"/>
      <c r="P6" s="135"/>
      <c r="Q6" s="135"/>
      <c r="R6" s="128"/>
    </row>
    <row r="7" spans="1:18" ht="20.25" x14ac:dyDescent="0.2">
      <c r="A7" s="128"/>
      <c r="B7" s="138"/>
      <c r="C7" s="128"/>
      <c r="D7" s="135"/>
      <c r="E7" s="135"/>
      <c r="F7" s="135"/>
      <c r="G7" s="139"/>
      <c r="H7" s="135"/>
      <c r="I7" s="135"/>
      <c r="J7" s="139"/>
      <c r="K7" s="139"/>
      <c r="L7" s="185"/>
      <c r="M7" s="135"/>
      <c r="N7" s="135"/>
      <c r="O7" s="135"/>
      <c r="P7" s="135"/>
      <c r="Q7" s="135"/>
      <c r="R7" s="128"/>
    </row>
    <row r="8" spans="1:18" ht="100.9" customHeight="1" x14ac:dyDescent="0.2">
      <c r="A8" s="128"/>
      <c r="B8" s="203" t="s">
        <v>13</v>
      </c>
      <c r="C8" s="128"/>
      <c r="D8" s="202" t="str">
        <f>'Consolidated Logframe'!A9</f>
        <v>Vulnerable groups in six targeted governorates are assisted to recover from the shocks of conflict and the socio-economic crisis through an integrated package of interventions</v>
      </c>
      <c r="E8" s="202"/>
      <c r="F8" s="135"/>
      <c r="G8" s="136" t="str">
        <f>'Consolidated Logframe'!B9</f>
        <v>Number of vulnerable people residing in the six selected governates assisted to recover from the shocks of conflict and the socio-economic crisis through an integrated package of time critical and early recovery initiatives, supporting durable solutions</v>
      </c>
      <c r="H8" s="135"/>
      <c r="I8" s="135"/>
      <c r="J8" s="166" t="str">
        <f>'Consolidated Logframe'!G9</f>
        <v xml:space="preserve">Total Beneficiaries: 308,201 </v>
      </c>
      <c r="K8" s="167" t="str">
        <f>'Consolidated Logframe'!G10</f>
        <v xml:space="preserve">Total Beneficiaries: 349,643 </v>
      </c>
      <c r="L8" s="185"/>
      <c r="M8" s="204" t="s">
        <v>131</v>
      </c>
      <c r="N8" s="205">
        <f>VLOOKUP(M8,$B$45:$F$51,3,FALSE)</f>
        <v>1</v>
      </c>
      <c r="O8" s="135"/>
      <c r="P8" s="204"/>
      <c r="Q8" s="135"/>
      <c r="R8" s="128"/>
    </row>
    <row r="9" spans="1:18" ht="43.15" customHeight="1" x14ac:dyDescent="0.2">
      <c r="A9" s="128"/>
      <c r="B9" s="203"/>
      <c r="C9" s="128"/>
      <c r="D9" s="202"/>
      <c r="E9" s="202"/>
      <c r="F9" s="135"/>
      <c r="G9" s="136" t="str">
        <f>'Consolidated Logframe'!B14</f>
        <v>Percentage of targeted sample beneficiaries reporting timely and quality delivery of services</v>
      </c>
      <c r="H9" s="135"/>
      <c r="I9" s="135"/>
      <c r="J9" s="166" t="str">
        <f>'Consolidated Logframe'!G14</f>
        <v>At least 75% of targeted sample</v>
      </c>
      <c r="K9" s="168">
        <f>'Consolidated Logframe'!G15</f>
        <v>0.81</v>
      </c>
      <c r="L9" s="185"/>
      <c r="M9" s="204"/>
      <c r="N9" s="205"/>
      <c r="O9" s="135"/>
      <c r="P9" s="204"/>
      <c r="Q9" s="135"/>
      <c r="R9" s="128"/>
    </row>
    <row r="10" spans="1:18" ht="20.25" x14ac:dyDescent="0.2">
      <c r="A10" s="128"/>
      <c r="B10" s="140"/>
      <c r="C10" s="128"/>
      <c r="D10" s="135"/>
      <c r="E10" s="135"/>
      <c r="F10" s="135"/>
      <c r="G10" s="139"/>
      <c r="H10" s="135"/>
      <c r="I10" s="135"/>
      <c r="J10" s="139"/>
      <c r="K10" s="139"/>
      <c r="L10" s="185"/>
      <c r="M10" s="141"/>
      <c r="N10" s="142"/>
      <c r="O10" s="135"/>
      <c r="P10" s="141"/>
      <c r="Q10" s="135"/>
      <c r="R10" s="128"/>
    </row>
    <row r="11" spans="1:18" ht="69.599999999999994" customHeight="1" x14ac:dyDescent="0.2">
      <c r="A11" s="128"/>
      <c r="B11" s="209" t="s">
        <v>123</v>
      </c>
      <c r="C11" s="128"/>
      <c r="D11" s="202" t="str">
        <f>'Consolidated Logframe'!A23</f>
        <v>Essential health services which meet the needs of the target populations are delivered</v>
      </c>
      <c r="E11" s="206">
        <f>'Consolidated Logframe'!A38</f>
        <v>0.2</v>
      </c>
      <c r="F11" s="135"/>
      <c r="G11" s="136" t="str">
        <f>'Consolidated Logframe'!B23</f>
        <v>Number of beneficiaries that receive primary and maternal health care, including the treatment of chronic and conflict-related cases, vaccination and medical referrals</v>
      </c>
      <c r="H11" s="135"/>
      <c r="I11" s="135"/>
      <c r="J11" s="166">
        <f>'Consolidated Logframe'!G23</f>
        <v>43300</v>
      </c>
      <c r="K11" s="166">
        <f>'Consolidated Logframe'!G24</f>
        <v>79589</v>
      </c>
      <c r="L11" s="186">
        <f>K11/J11</f>
        <v>1.8380831408775982</v>
      </c>
      <c r="M11" s="207" t="s">
        <v>131</v>
      </c>
      <c r="N11" s="205">
        <v>1</v>
      </c>
      <c r="O11" s="142"/>
      <c r="P11" s="208" t="s">
        <v>138</v>
      </c>
      <c r="Q11" s="128"/>
      <c r="R11" s="128"/>
    </row>
    <row r="12" spans="1:18" ht="63.75" x14ac:dyDescent="0.2">
      <c r="A12" s="128"/>
      <c r="B12" s="209"/>
      <c r="C12" s="128"/>
      <c r="D12" s="202"/>
      <c r="E12" s="206"/>
      <c r="F12" s="135"/>
      <c r="G12" s="136" t="str">
        <f>'Consolidated Logframe'!B33</f>
        <v>Number of health facilities provided with medical equipment, medical supplies, consumables, medications, and/or staff capacity building</v>
      </c>
      <c r="H12" s="135"/>
      <c r="I12" s="135"/>
      <c r="J12" s="166">
        <f>'Consolidated Logframe'!G33</f>
        <v>33</v>
      </c>
      <c r="K12" s="136">
        <f>'Consolidated Logframe'!G34</f>
        <v>15</v>
      </c>
      <c r="L12" s="186">
        <f t="shared" ref="L12:L41" si="0">K12/J12</f>
        <v>0.45454545454545453</v>
      </c>
      <c r="M12" s="207"/>
      <c r="N12" s="205"/>
      <c r="O12" s="142"/>
      <c r="P12" s="208"/>
      <c r="Q12" s="128"/>
      <c r="R12" s="128"/>
    </row>
    <row r="13" spans="1:18" ht="63.75" x14ac:dyDescent="0.2">
      <c r="A13" s="128"/>
      <c r="B13" s="209"/>
      <c r="C13" s="128"/>
      <c r="D13" s="202"/>
      <c r="E13" s="206"/>
      <c r="F13" s="135"/>
      <c r="G13" s="136" t="str">
        <f>'Consolidated Logframe'!B38</f>
        <v>Number of beneficiaries that receive health education messages, including patients treated by supported medical centres, families and community members</v>
      </c>
      <c r="H13" s="135"/>
      <c r="I13" s="135"/>
      <c r="J13" s="166">
        <f>'Consolidated Logframe'!G38</f>
        <v>7250</v>
      </c>
      <c r="K13" s="166">
        <f>'Consolidated Logframe'!G39</f>
        <v>9154</v>
      </c>
      <c r="L13" s="186">
        <f t="shared" si="0"/>
        <v>1.2626206896551724</v>
      </c>
      <c r="M13" s="207"/>
      <c r="N13" s="205"/>
      <c r="O13" s="142"/>
      <c r="P13" s="208"/>
      <c r="Q13" s="128"/>
      <c r="R13" s="128"/>
    </row>
    <row r="14" spans="1:18" ht="13.15" customHeight="1" x14ac:dyDescent="0.2">
      <c r="A14" s="128"/>
      <c r="B14" s="209"/>
      <c r="C14" s="128"/>
      <c r="D14" s="143"/>
      <c r="E14" s="143"/>
      <c r="F14" s="135"/>
      <c r="G14" s="139"/>
      <c r="H14" s="135"/>
      <c r="I14" s="135"/>
      <c r="J14" s="139"/>
      <c r="K14" s="139"/>
      <c r="L14" s="186"/>
      <c r="M14" s="135"/>
      <c r="N14" s="142"/>
      <c r="O14" s="142"/>
      <c r="P14" s="135"/>
      <c r="Q14" s="135"/>
      <c r="R14" s="128"/>
    </row>
    <row r="15" spans="1:18" ht="46.9" customHeight="1" x14ac:dyDescent="0.2">
      <c r="A15" s="128"/>
      <c r="B15" s="209"/>
      <c r="C15" s="128"/>
      <c r="D15" s="202" t="str">
        <f>'Consolidated Logframe'!A47</f>
        <v>Vulnerable communities receive both preventive and curative nutrition services</v>
      </c>
      <c r="E15" s="206">
        <f>'Consolidated Logframe'!A52</f>
        <v>0.15</v>
      </c>
      <c r="F15" s="135"/>
      <c r="G15" s="136" t="str">
        <f>'Consolidated Logframe'!B47</f>
        <v>Number of beneficiaries receiving nutrition education</v>
      </c>
      <c r="H15" s="135"/>
      <c r="I15" s="135"/>
      <c r="J15" s="166">
        <f>'Consolidated Logframe'!G47</f>
        <v>27750</v>
      </c>
      <c r="K15" s="166">
        <f>'Consolidated Logframe'!G48</f>
        <v>59453</v>
      </c>
      <c r="L15" s="186">
        <f t="shared" si="0"/>
        <v>2.1424504504504505</v>
      </c>
      <c r="M15" s="204" t="s">
        <v>127</v>
      </c>
      <c r="N15" s="205">
        <f>VLOOKUP(M15,$B$45:$F$51,3,FALSE)</f>
        <v>1.5</v>
      </c>
      <c r="O15" s="142"/>
      <c r="P15" s="204" t="s">
        <v>138</v>
      </c>
      <c r="Q15" s="135"/>
      <c r="R15" s="128"/>
    </row>
    <row r="16" spans="1:18" ht="52.9" customHeight="1" x14ac:dyDescent="0.2">
      <c r="A16" s="128"/>
      <c r="B16" s="209"/>
      <c r="C16" s="128"/>
      <c r="D16" s="202"/>
      <c r="E16" s="206"/>
      <c r="F16" s="135"/>
      <c r="G16" s="136" t="str">
        <f>'Consolidated Logframe'!B52</f>
        <v>Number of beneficiaries admitted to Moderate and Severe Acute Malnutrition (MAM and SAM) services by type (&lt; 5s and adults)</v>
      </c>
      <c r="H16" s="135"/>
      <c r="I16" s="135"/>
      <c r="J16" s="166">
        <f>'Consolidated Logframe'!G52</f>
        <v>3000</v>
      </c>
      <c r="K16" s="166">
        <f>'Consolidated Logframe'!G53</f>
        <v>6119</v>
      </c>
      <c r="L16" s="186">
        <f t="shared" si="0"/>
        <v>2.0396666666666667</v>
      </c>
      <c r="M16" s="204"/>
      <c r="N16" s="205"/>
      <c r="O16" s="142"/>
      <c r="P16" s="204"/>
      <c r="Q16" s="135"/>
      <c r="R16" s="128"/>
    </row>
    <row r="17" spans="1:18" ht="13.15" hidden="1" customHeight="1" x14ac:dyDescent="0.2">
      <c r="A17" s="128"/>
      <c r="B17" s="209"/>
      <c r="C17" s="128"/>
      <c r="D17" s="202"/>
      <c r="E17" s="206"/>
      <c r="F17" s="135"/>
      <c r="G17" s="136">
        <f>Output_Indicator_2.3</f>
        <v>0</v>
      </c>
      <c r="H17" s="135"/>
      <c r="I17" s="135"/>
      <c r="J17" s="136">
        <f>Output_2.3_Planned_Yr2</f>
        <v>0</v>
      </c>
      <c r="K17" s="136">
        <f>Output_2.3_Achieved_Yr2</f>
        <v>0</v>
      </c>
      <c r="L17" s="186" t="e">
        <f t="shared" si="0"/>
        <v>#DIV/0!</v>
      </c>
      <c r="M17" s="204"/>
      <c r="N17" s="205"/>
      <c r="O17" s="142"/>
      <c r="P17" s="204"/>
      <c r="Q17" s="135"/>
      <c r="R17" s="128"/>
    </row>
    <row r="18" spans="1:18" ht="13.15" hidden="1" customHeight="1" x14ac:dyDescent="0.2">
      <c r="A18" s="128"/>
      <c r="B18" s="209"/>
      <c r="C18" s="128"/>
      <c r="D18" s="202"/>
      <c r="E18" s="206"/>
      <c r="F18" s="135"/>
      <c r="G18" s="136">
        <f>Output_Indicator_2.4</f>
        <v>0</v>
      </c>
      <c r="H18" s="135"/>
      <c r="I18" s="135"/>
      <c r="J18" s="136">
        <f>Output_2.4_Planned_Yr2</f>
        <v>0</v>
      </c>
      <c r="K18" s="136">
        <f>Output_2.4_Achieved_Yr2</f>
        <v>0</v>
      </c>
      <c r="L18" s="186" t="e">
        <f t="shared" si="0"/>
        <v>#DIV/0!</v>
      </c>
      <c r="M18" s="204"/>
      <c r="N18" s="205"/>
      <c r="O18" s="142"/>
      <c r="P18" s="204"/>
      <c r="Q18" s="135"/>
      <c r="R18" s="128"/>
    </row>
    <row r="19" spans="1:18" ht="13.15" customHeight="1" x14ac:dyDescent="0.2">
      <c r="A19" s="128"/>
      <c r="B19" s="209"/>
      <c r="C19" s="128"/>
      <c r="D19" s="135"/>
      <c r="E19" s="135"/>
      <c r="F19" s="135"/>
      <c r="G19" s="139"/>
      <c r="H19" s="135"/>
      <c r="I19" s="135"/>
      <c r="J19" s="139"/>
      <c r="K19" s="139"/>
      <c r="L19" s="186"/>
      <c r="M19" s="135"/>
      <c r="N19" s="142"/>
      <c r="O19" s="142"/>
      <c r="P19" s="142"/>
      <c r="Q19" s="135"/>
      <c r="R19" s="128"/>
    </row>
    <row r="20" spans="1:18" ht="30" customHeight="1" x14ac:dyDescent="0.2">
      <c r="A20" s="128"/>
      <c r="B20" s="209"/>
      <c r="C20" s="128"/>
      <c r="D20" s="202" t="str">
        <f>'Consolidated Logframe'!A62</f>
        <v>Vulnerable families are supported with water, sanitation and hygiene inputs</v>
      </c>
      <c r="E20" s="206">
        <f>'Consolidated Logframe'!A77</f>
        <v>0.15</v>
      </c>
      <c r="F20" s="135"/>
      <c r="G20" s="136" t="str">
        <f>'Consolidated Logframe'!B62</f>
        <v>Number of water facilities rehabilitated/provided</v>
      </c>
      <c r="H20" s="135"/>
      <c r="I20" s="135"/>
      <c r="J20" s="166">
        <f>'Consolidated Logframe'!G62</f>
        <v>32</v>
      </c>
      <c r="K20" s="166">
        <f>'Consolidated Logframe'!G63</f>
        <v>35</v>
      </c>
      <c r="L20" s="186">
        <f t="shared" si="0"/>
        <v>1.09375</v>
      </c>
      <c r="M20" s="204" t="s">
        <v>131</v>
      </c>
      <c r="N20" s="205">
        <f>VLOOKUP(M20,$B$45:$F$51,3,FALSE)</f>
        <v>1</v>
      </c>
      <c r="O20" s="142"/>
      <c r="P20" s="204" t="s">
        <v>138</v>
      </c>
      <c r="Q20" s="135"/>
      <c r="R20" s="128"/>
    </row>
    <row r="21" spans="1:18" ht="30" customHeight="1" x14ac:dyDescent="0.2">
      <c r="A21" s="128"/>
      <c r="B21" s="209"/>
      <c r="C21" s="128"/>
      <c r="D21" s="202"/>
      <c r="E21" s="206"/>
      <c r="F21" s="135"/>
      <c r="G21" s="136" t="str">
        <f>'Consolidated Logframe'!B67</f>
        <v>Number of households provided with training on safe hygiene practices</v>
      </c>
      <c r="H21" s="135"/>
      <c r="I21" s="135"/>
      <c r="J21" s="166">
        <f>'Consolidated Logframe'!G67</f>
        <v>6800</v>
      </c>
      <c r="K21" s="166">
        <f>'Consolidated Logframe'!G68</f>
        <v>7468</v>
      </c>
      <c r="L21" s="186">
        <f t="shared" si="0"/>
        <v>1.098235294117647</v>
      </c>
      <c r="M21" s="204"/>
      <c r="N21" s="205"/>
      <c r="O21" s="142"/>
      <c r="P21" s="204"/>
      <c r="Q21" s="135"/>
      <c r="R21" s="128"/>
    </row>
    <row r="22" spans="1:18" ht="30" customHeight="1" x14ac:dyDescent="0.2">
      <c r="A22" s="128"/>
      <c r="B22" s="209"/>
      <c r="C22" s="128"/>
      <c r="D22" s="202"/>
      <c r="E22" s="206"/>
      <c r="F22" s="135"/>
      <c r="G22" s="136" t="str">
        <f>'Consolidated Logframe'!B72</f>
        <v xml:space="preserve">Number of households reached with hygiene materials </v>
      </c>
      <c r="H22" s="135"/>
      <c r="I22" s="135"/>
      <c r="J22" s="166">
        <f>'Consolidated Logframe'!G72</f>
        <v>4000</v>
      </c>
      <c r="K22" s="166">
        <f>'Consolidated Logframe'!G73</f>
        <v>4200</v>
      </c>
      <c r="L22" s="186">
        <f t="shared" si="0"/>
        <v>1.05</v>
      </c>
      <c r="M22" s="204"/>
      <c r="N22" s="205"/>
      <c r="O22" s="142"/>
      <c r="P22" s="204"/>
      <c r="Q22" s="135"/>
      <c r="R22" s="128"/>
    </row>
    <row r="23" spans="1:18" ht="30" customHeight="1" x14ac:dyDescent="0.2">
      <c r="A23" s="128"/>
      <c r="B23" s="209"/>
      <c r="C23" s="128"/>
      <c r="D23" s="202"/>
      <c r="E23" s="206"/>
      <c r="F23" s="135"/>
      <c r="G23" s="136" t="str">
        <f>'Consolidated Logframe'!B77</f>
        <v xml:space="preserve">Number of students reached with hygiene materials </v>
      </c>
      <c r="H23" s="135"/>
      <c r="I23" s="135"/>
      <c r="J23" s="166">
        <f>'Consolidated Logframe'!G77</f>
        <v>11973</v>
      </c>
      <c r="K23" s="166">
        <f>'Consolidated Logframe'!G78</f>
        <v>11973</v>
      </c>
      <c r="L23" s="186">
        <f t="shared" si="0"/>
        <v>1</v>
      </c>
      <c r="M23" s="204"/>
      <c r="N23" s="205"/>
      <c r="O23" s="142"/>
      <c r="P23" s="204"/>
      <c r="Q23" s="135"/>
      <c r="R23" s="128"/>
    </row>
    <row r="24" spans="1:18" ht="13.15" customHeight="1" x14ac:dyDescent="0.2">
      <c r="A24" s="128"/>
      <c r="B24" s="209"/>
      <c r="C24" s="128"/>
      <c r="D24" s="135"/>
      <c r="E24" s="135"/>
      <c r="F24" s="135"/>
      <c r="G24" s="139"/>
      <c r="H24" s="135"/>
      <c r="I24" s="135"/>
      <c r="J24" s="139"/>
      <c r="K24" s="139"/>
      <c r="L24" s="186"/>
      <c r="M24" s="135"/>
      <c r="N24" s="142"/>
      <c r="O24" s="142"/>
      <c r="P24" s="142"/>
      <c r="Q24" s="135"/>
      <c r="R24" s="128"/>
    </row>
    <row r="25" spans="1:18" ht="49.9" customHeight="1" x14ac:dyDescent="0.2">
      <c r="A25" s="128"/>
      <c r="B25" s="209"/>
      <c r="C25" s="128"/>
      <c r="D25" s="202" t="str">
        <f>'Consolidated Logframe'!A86</f>
        <v>Protection services provided to vulnerable conflict-affected people</v>
      </c>
      <c r="E25" s="206">
        <f>'Consolidated Logframe'!A91</f>
        <v>0.1</v>
      </c>
      <c r="F25" s="135"/>
      <c r="G25" s="136" t="str">
        <f>'Consolidated Logframe'!B86</f>
        <v>Number of women that receive protection services including legal advice or other counselling services</v>
      </c>
      <c r="H25" s="135"/>
      <c r="I25" s="135"/>
      <c r="J25" s="166">
        <f>'Consolidated Logframe'!G86</f>
        <v>3997</v>
      </c>
      <c r="K25" s="166">
        <f>'Consolidated Logframe'!G87</f>
        <v>9976</v>
      </c>
      <c r="L25" s="186">
        <f t="shared" si="0"/>
        <v>2.495871903927946</v>
      </c>
      <c r="M25" s="204" t="s">
        <v>127</v>
      </c>
      <c r="N25" s="205">
        <f>VLOOKUP(M25,$B$45:$F$51,3,FALSE)</f>
        <v>1.5</v>
      </c>
      <c r="O25" s="142"/>
      <c r="P25" s="204" t="s">
        <v>138</v>
      </c>
      <c r="Q25" s="135"/>
      <c r="R25" s="128"/>
    </row>
    <row r="26" spans="1:18" ht="49.9" customHeight="1" x14ac:dyDescent="0.2">
      <c r="A26" s="128"/>
      <c r="B26" s="209"/>
      <c r="C26" s="128"/>
      <c r="D26" s="202"/>
      <c r="E26" s="206"/>
      <c r="F26" s="135"/>
      <c r="G26" s="136" t="str">
        <f>'Consolidated Logframe'!B91</f>
        <v>Number of community leaders and government aides that receive advocacy messages about the protection needs of women and girls</v>
      </c>
      <c r="H26" s="135"/>
      <c r="I26" s="135"/>
      <c r="J26" s="166">
        <f>'Consolidated Logframe'!G91</f>
        <v>475</v>
      </c>
      <c r="K26" s="166">
        <f>'Consolidated Logframe'!G92</f>
        <v>2425</v>
      </c>
      <c r="L26" s="186">
        <f t="shared" si="0"/>
        <v>5.1052631578947372</v>
      </c>
      <c r="M26" s="204"/>
      <c r="N26" s="205"/>
      <c r="O26" s="142"/>
      <c r="P26" s="204"/>
      <c r="Q26" s="135"/>
      <c r="R26" s="128"/>
    </row>
    <row r="27" spans="1:18" ht="13.15" hidden="1" customHeight="1" x14ac:dyDescent="0.2">
      <c r="A27" s="128"/>
      <c r="B27" s="209"/>
      <c r="C27" s="128"/>
      <c r="D27" s="202"/>
      <c r="E27" s="206"/>
      <c r="F27" s="135"/>
      <c r="G27" s="136">
        <f>Output_Indicator_4.3</f>
        <v>0</v>
      </c>
      <c r="H27" s="135"/>
      <c r="I27" s="135"/>
      <c r="J27" s="136">
        <f>Output_4.3_Planned_Yr2</f>
        <v>0</v>
      </c>
      <c r="K27" s="136">
        <f>Output_4.3_Achieved_Yr2</f>
        <v>0</v>
      </c>
      <c r="L27" s="186" t="e">
        <f t="shared" si="0"/>
        <v>#DIV/0!</v>
      </c>
      <c r="M27" s="204"/>
      <c r="N27" s="205"/>
      <c r="O27" s="142"/>
      <c r="P27" s="204"/>
      <c r="Q27" s="135"/>
      <c r="R27" s="128"/>
    </row>
    <row r="28" spans="1:18" ht="13.15" hidden="1" customHeight="1" x14ac:dyDescent="0.2">
      <c r="A28" s="128"/>
      <c r="B28" s="209"/>
      <c r="C28" s="128"/>
      <c r="D28" s="202"/>
      <c r="E28" s="206"/>
      <c r="F28" s="135"/>
      <c r="G28" s="136">
        <f>Output_Indicator_4.4</f>
        <v>0</v>
      </c>
      <c r="H28" s="135"/>
      <c r="I28" s="135"/>
      <c r="J28" s="136">
        <f>Output_4.4_Planned_Yr2</f>
        <v>0</v>
      </c>
      <c r="K28" s="136">
        <f>Output_4.4_Achieved_Yr2</f>
        <v>0</v>
      </c>
      <c r="L28" s="186" t="e">
        <f t="shared" si="0"/>
        <v>#DIV/0!</v>
      </c>
      <c r="M28" s="204"/>
      <c r="N28" s="205"/>
      <c r="O28" s="142"/>
      <c r="P28" s="204"/>
      <c r="Q28" s="135"/>
      <c r="R28" s="128"/>
    </row>
    <row r="29" spans="1:18" ht="13.15" customHeight="1" x14ac:dyDescent="0.2">
      <c r="A29" s="128"/>
      <c r="B29" s="209"/>
      <c r="C29" s="128"/>
      <c r="D29" s="135"/>
      <c r="E29" s="135"/>
      <c r="F29" s="135"/>
      <c r="G29" s="139"/>
      <c r="H29" s="135"/>
      <c r="I29" s="135"/>
      <c r="J29" s="139"/>
      <c r="K29" s="139"/>
      <c r="L29" s="186"/>
      <c r="M29" s="135"/>
      <c r="N29" s="142"/>
      <c r="O29" s="142"/>
      <c r="P29" s="142"/>
      <c r="Q29" s="135"/>
      <c r="R29" s="128"/>
    </row>
    <row r="30" spans="1:18" ht="66.599999999999994" customHeight="1" x14ac:dyDescent="0.2">
      <c r="A30" s="128"/>
      <c r="B30" s="209"/>
      <c r="C30" s="128"/>
      <c r="D30" s="202" t="str">
        <f>'Consolidated Logframe'!A100</f>
        <v>School age children receive formal and informal education services</v>
      </c>
      <c r="E30" s="206">
        <f>'Consolidated Logframe'!A105</f>
        <v>0.15</v>
      </c>
      <c r="F30" s="135"/>
      <c r="G30" s="136" t="str">
        <f>'Consolidated Logframe'!B100</f>
        <v>Number of teachers, school managers and school councils trained on planning, active learning and education in emergencies (including MRE)</v>
      </c>
      <c r="H30" s="135"/>
      <c r="I30" s="135"/>
      <c r="J30" s="166">
        <f>'Consolidated Logframe'!G100</f>
        <v>60600</v>
      </c>
      <c r="K30" s="166">
        <f>'Consolidated Logframe'!G101</f>
        <v>69817</v>
      </c>
      <c r="L30" s="186">
        <f t="shared" si="0"/>
        <v>1.1520957095709572</v>
      </c>
      <c r="M30" s="204" t="s">
        <v>131</v>
      </c>
      <c r="N30" s="205">
        <f>VLOOKUP(M30,$B$45:$F$51,3,FALSE)</f>
        <v>1</v>
      </c>
      <c r="O30" s="142"/>
      <c r="P30" s="204" t="s">
        <v>138</v>
      </c>
      <c r="Q30" s="135"/>
      <c r="R30" s="128"/>
    </row>
    <row r="31" spans="1:18" ht="56.45" customHeight="1" x14ac:dyDescent="0.2">
      <c r="A31" s="128"/>
      <c r="B31" s="209"/>
      <c r="C31" s="128"/>
      <c r="D31" s="202"/>
      <c r="E31" s="206"/>
      <c r="F31" s="135"/>
      <c r="G31" s="136" t="str">
        <f>'Consolidated Logframe'!B105</f>
        <v>Number of schools/learning spaces improved through minor physical rehabilitation</v>
      </c>
      <c r="H31" s="135"/>
      <c r="I31" s="135"/>
      <c r="J31" s="166">
        <f>'Consolidated Logframe'!G105</f>
        <v>30</v>
      </c>
      <c r="K31" s="136">
        <f>'Consolidated Logframe'!G106</f>
        <v>31</v>
      </c>
      <c r="L31" s="186">
        <f t="shared" si="0"/>
        <v>1.0333333333333334</v>
      </c>
      <c r="M31" s="204"/>
      <c r="N31" s="205"/>
      <c r="O31" s="142"/>
      <c r="P31" s="204"/>
      <c r="Q31" s="135"/>
      <c r="R31" s="128"/>
    </row>
    <row r="32" spans="1:18" ht="13.15" hidden="1" customHeight="1" x14ac:dyDescent="0.2">
      <c r="A32" s="128"/>
      <c r="B32" s="209"/>
      <c r="C32" s="128"/>
      <c r="D32" s="202"/>
      <c r="E32" s="206"/>
      <c r="F32" s="135"/>
      <c r="G32" s="136">
        <f>Output_Indicator_5.3</f>
        <v>0</v>
      </c>
      <c r="H32" s="135"/>
      <c r="I32" s="135"/>
      <c r="J32" s="136">
        <f>Output_5.3_Planned_Yr2</f>
        <v>0</v>
      </c>
      <c r="K32" s="136">
        <f>Output_5.3_Achieved_Yr2</f>
        <v>0</v>
      </c>
      <c r="L32" s="186" t="e">
        <f t="shared" si="0"/>
        <v>#DIV/0!</v>
      </c>
      <c r="M32" s="204"/>
      <c r="N32" s="205"/>
      <c r="O32" s="142"/>
      <c r="P32" s="204"/>
      <c r="Q32" s="135"/>
      <c r="R32" s="128"/>
    </row>
    <row r="33" spans="1:18" ht="13.15" hidden="1" customHeight="1" x14ac:dyDescent="0.2">
      <c r="A33" s="128"/>
      <c r="B33" s="209"/>
      <c r="C33" s="128"/>
      <c r="D33" s="202"/>
      <c r="E33" s="206"/>
      <c r="F33" s="135"/>
      <c r="G33" s="136">
        <f>Output_Indicator_5.4</f>
        <v>0</v>
      </c>
      <c r="H33" s="135"/>
      <c r="I33" s="135"/>
      <c r="J33" s="136">
        <f>Output_5.4_Planned_Yr2</f>
        <v>0</v>
      </c>
      <c r="K33" s="136">
        <f>Output_5.4_Achieved_Yr2</f>
        <v>0</v>
      </c>
      <c r="L33" s="186" t="e">
        <f t="shared" si="0"/>
        <v>#DIV/0!</v>
      </c>
      <c r="M33" s="204"/>
      <c r="N33" s="205"/>
      <c r="O33" s="142"/>
      <c r="P33" s="204"/>
      <c r="Q33" s="135"/>
      <c r="R33" s="128"/>
    </row>
    <row r="34" spans="1:18" ht="13.15" customHeight="1" x14ac:dyDescent="0.2">
      <c r="A34" s="128"/>
      <c r="B34" s="178"/>
      <c r="C34" s="128"/>
      <c r="D34" s="135"/>
      <c r="E34" s="135"/>
      <c r="F34" s="135"/>
      <c r="G34" s="139"/>
      <c r="H34" s="135"/>
      <c r="I34" s="135"/>
      <c r="J34" s="139"/>
      <c r="K34" s="139"/>
      <c r="L34" s="186"/>
      <c r="M34" s="135"/>
      <c r="N34" s="142"/>
      <c r="O34" s="142"/>
      <c r="P34" s="142"/>
      <c r="Q34" s="135"/>
      <c r="R34" s="128"/>
    </row>
    <row r="35" spans="1:18" ht="49.9" customHeight="1" x14ac:dyDescent="0.2">
      <c r="A35" s="128"/>
      <c r="B35" s="178"/>
      <c r="C35" s="128"/>
      <c r="D35" s="202" t="str">
        <f>'Consolidated Logframe'!A114</f>
        <v xml:space="preserve">Vulnerable people in target areas are provided with livelihoods support </v>
      </c>
      <c r="E35" s="206">
        <f>'Consolidated Logframe'!A124</f>
        <v>0.15</v>
      </c>
      <c r="F35" s="135"/>
      <c r="G35" s="136" t="str">
        <f>'Consolidated Logframe'!B114</f>
        <v xml:space="preserve">Number of people that participate in vocational or business management training </v>
      </c>
      <c r="H35" s="135"/>
      <c r="I35" s="135"/>
      <c r="J35" s="166">
        <f>'Consolidated Logframe'!G114</f>
        <v>3700</v>
      </c>
      <c r="K35" s="166">
        <f>'Consolidated Logframe'!G115</f>
        <v>3991</v>
      </c>
      <c r="L35" s="186">
        <f t="shared" si="0"/>
        <v>1.0786486486486486</v>
      </c>
      <c r="M35" s="204" t="s">
        <v>131</v>
      </c>
      <c r="N35" s="205">
        <f>VLOOKUP(M35,$B$45:$F$51,3,FALSE)</f>
        <v>1</v>
      </c>
      <c r="O35" s="142"/>
      <c r="P35" s="204" t="s">
        <v>138</v>
      </c>
      <c r="Q35" s="135"/>
      <c r="R35" s="128"/>
    </row>
    <row r="36" spans="1:18" ht="49.9" customHeight="1" x14ac:dyDescent="0.2">
      <c r="A36" s="128"/>
      <c r="B36" s="178"/>
      <c r="C36" s="128"/>
      <c r="D36" s="202"/>
      <c r="E36" s="206"/>
      <c r="F36" s="135"/>
      <c r="G36" s="136" t="str">
        <f>'Consolidated Logframe'!B119</f>
        <v>Number of households that receive financial or non-financial productive inputs to develop an income generating activity</v>
      </c>
      <c r="H36" s="135"/>
      <c r="I36" s="135"/>
      <c r="J36" s="166">
        <f>'Consolidated Logframe'!G119</f>
        <v>3650</v>
      </c>
      <c r="K36" s="166">
        <f>'Consolidated Logframe'!G120</f>
        <v>3913</v>
      </c>
      <c r="L36" s="186">
        <f t="shared" si="0"/>
        <v>1.0720547945205479</v>
      </c>
      <c r="M36" s="204"/>
      <c r="N36" s="205"/>
      <c r="O36" s="142"/>
      <c r="P36" s="204"/>
      <c r="Q36" s="135"/>
      <c r="R36" s="128"/>
    </row>
    <row r="37" spans="1:18" ht="49.9" customHeight="1" x14ac:dyDescent="0.2">
      <c r="A37" s="128"/>
      <c r="B37" s="178"/>
      <c r="C37" s="128"/>
      <c r="D37" s="175"/>
      <c r="E37" s="170"/>
      <c r="F37" s="135"/>
      <c r="G37" s="136" t="str">
        <f>'Consolidated Logframe'!B124</f>
        <v>Number of community members actively engaged in supporting livelihood activities</v>
      </c>
      <c r="H37" s="135"/>
      <c r="I37" s="135"/>
      <c r="J37" s="166">
        <f>'Consolidated Logframe'!G124</f>
        <v>165</v>
      </c>
      <c r="K37" s="166">
        <f>'Consolidated Logframe'!G125</f>
        <v>174</v>
      </c>
      <c r="L37" s="186">
        <f t="shared" si="0"/>
        <v>1.0545454545454545</v>
      </c>
      <c r="M37" s="204"/>
      <c r="N37" s="205"/>
      <c r="O37" s="142"/>
      <c r="P37" s="204"/>
      <c r="Q37" s="135"/>
      <c r="R37" s="128"/>
    </row>
    <row r="38" spans="1:18" ht="13.15" customHeight="1" x14ac:dyDescent="0.2">
      <c r="A38" s="128"/>
      <c r="B38" s="178"/>
      <c r="C38" s="128"/>
      <c r="D38" s="135"/>
      <c r="E38" s="135"/>
      <c r="F38" s="135"/>
      <c r="G38" s="139"/>
      <c r="H38" s="135"/>
      <c r="I38" s="135"/>
      <c r="J38" s="139"/>
      <c r="K38" s="139"/>
      <c r="L38" s="186"/>
      <c r="M38" s="135"/>
      <c r="N38" s="205"/>
      <c r="O38" s="142"/>
      <c r="P38" s="142"/>
      <c r="Q38" s="135"/>
      <c r="R38" s="128"/>
    </row>
    <row r="39" spans="1:18" ht="37.9" customHeight="1" x14ac:dyDescent="0.2">
      <c r="A39" s="128"/>
      <c r="B39" s="178"/>
      <c r="C39" s="128"/>
      <c r="D39" s="202" t="str">
        <f>'Consolidated Logframe'!A133</f>
        <v>Increased synergies for a cohesive program approach within the consortium activities</v>
      </c>
      <c r="E39" s="206">
        <f>'Consolidated Logframe'!A143</f>
        <v>0.1</v>
      </c>
      <c r="F39" s="135"/>
      <c r="G39" s="180" t="str">
        <f>'Consolidated Logframe'!B133</f>
        <v xml:space="preserve">Number of functional coordination mechanism </v>
      </c>
      <c r="H39" s="135"/>
      <c r="I39" s="135"/>
      <c r="J39" s="166">
        <f>'Consolidated Logframe'!G133</f>
        <v>2</v>
      </c>
      <c r="K39" s="166">
        <f>'Consolidated Logframe'!G134</f>
        <v>2</v>
      </c>
      <c r="L39" s="186">
        <f t="shared" si="0"/>
        <v>1</v>
      </c>
      <c r="M39" s="204" t="s">
        <v>131</v>
      </c>
      <c r="N39" s="205">
        <v>1.5</v>
      </c>
      <c r="O39" s="142"/>
      <c r="P39" s="204" t="s">
        <v>137</v>
      </c>
      <c r="Q39" s="135"/>
      <c r="R39" s="128"/>
    </row>
    <row r="40" spans="1:18" ht="37.9" customHeight="1" x14ac:dyDescent="0.2">
      <c r="A40" s="128"/>
      <c r="B40" s="178"/>
      <c r="C40" s="128"/>
      <c r="D40" s="202"/>
      <c r="E40" s="206"/>
      <c r="F40" s="135"/>
      <c r="G40" s="180" t="str">
        <f>'Consolidated Logframe'!B138</f>
        <v>Standard Operating procedures developed and used for the project</v>
      </c>
      <c r="H40" s="135"/>
      <c r="I40" s="135"/>
      <c r="J40" s="166">
        <f>'Consolidated Logframe'!G138</f>
        <v>2</v>
      </c>
      <c r="K40" s="166">
        <f>'Consolidated Logframe'!G139</f>
        <v>2</v>
      </c>
      <c r="L40" s="186">
        <f t="shared" si="0"/>
        <v>1</v>
      </c>
      <c r="M40" s="204"/>
      <c r="N40" s="205"/>
      <c r="O40" s="142"/>
      <c r="P40" s="204"/>
      <c r="Q40" s="135"/>
      <c r="R40" s="128"/>
    </row>
    <row r="41" spans="1:18" ht="37.9" customHeight="1" x14ac:dyDescent="0.2">
      <c r="A41" s="128"/>
      <c r="B41" s="178"/>
      <c r="C41" s="128"/>
      <c r="D41" s="202"/>
      <c r="E41" s="206"/>
      <c r="F41" s="135"/>
      <c r="G41" s="180" t="str">
        <f>'Consolidated Logframe'!B143</f>
        <v>Long term strategy for consortium project developed</v>
      </c>
      <c r="H41" s="135"/>
      <c r="I41" s="135"/>
      <c r="J41" s="166">
        <f>'Consolidated Logframe'!G143</f>
        <v>1</v>
      </c>
      <c r="K41" s="166">
        <f>'Consolidated Logframe'!G144</f>
        <v>0</v>
      </c>
      <c r="L41" s="186">
        <f t="shared" si="0"/>
        <v>0</v>
      </c>
      <c r="M41" s="204"/>
      <c r="N41" s="205"/>
      <c r="O41" s="142"/>
      <c r="P41" s="204"/>
      <c r="Q41" s="135"/>
      <c r="R41" s="128"/>
    </row>
    <row r="42" spans="1:18" ht="20.25" x14ac:dyDescent="0.2">
      <c r="A42" s="128"/>
      <c r="B42" s="130"/>
      <c r="C42" s="128"/>
      <c r="D42" s="128"/>
      <c r="E42" s="128"/>
      <c r="F42" s="128"/>
      <c r="G42" s="128"/>
      <c r="H42" s="128"/>
      <c r="I42" s="128"/>
      <c r="J42" s="144"/>
      <c r="K42" s="144"/>
      <c r="L42" s="182"/>
      <c r="M42" s="128"/>
      <c r="N42" s="128"/>
      <c r="O42" s="128"/>
      <c r="P42" s="128"/>
      <c r="Q42" s="128"/>
      <c r="R42" s="128"/>
    </row>
    <row r="43" spans="1:18" ht="25.5" x14ac:dyDescent="0.2">
      <c r="A43" s="128"/>
      <c r="B43" s="145" t="s">
        <v>124</v>
      </c>
      <c r="C43" s="128"/>
      <c r="D43" s="128"/>
      <c r="E43" s="146">
        <f>SUM(E11:E41)</f>
        <v>1</v>
      </c>
      <c r="F43" s="128"/>
      <c r="G43" s="128"/>
      <c r="H43" s="128"/>
      <c r="I43" s="128"/>
      <c r="J43" s="128"/>
      <c r="K43" s="128"/>
      <c r="L43" s="182"/>
      <c r="M43" s="147" t="str">
        <f>IF(N43&gt;137.5%,"A++",IF(N43&gt;=112.5%,"A+",IF(N43&gt;=87.5%,"A",IF(N43&gt;=62.5%,"B",IF(N43&gt;=2%,"C",$B$51)))))</f>
        <v>A+</v>
      </c>
      <c r="N43" s="161">
        <f>(E25*N25)+(N15*$E$15)+(N20*$E$20)+(N30*$E$30)+(N35*E35)+(N39*E39)+(N11*E11)</f>
        <v>1.175</v>
      </c>
      <c r="O43" s="148"/>
      <c r="P43" s="128"/>
      <c r="Q43" s="128"/>
      <c r="R43" s="128"/>
    </row>
    <row r="44" spans="1:18" ht="20.25" x14ac:dyDescent="0.2">
      <c r="A44" s="128"/>
      <c r="B44" s="130"/>
      <c r="C44" s="128"/>
      <c r="D44" s="128"/>
      <c r="E44" s="128"/>
      <c r="F44" s="128"/>
      <c r="G44" s="128"/>
      <c r="H44" s="128"/>
      <c r="I44" s="128"/>
      <c r="J44" s="128"/>
      <c r="K44" s="128"/>
      <c r="L44" s="182"/>
      <c r="M44" s="149"/>
      <c r="N44" s="128"/>
      <c r="O44" s="128"/>
      <c r="P44" s="128"/>
      <c r="Q44" s="128"/>
      <c r="R44" s="128"/>
    </row>
    <row r="45" spans="1:18" ht="25.5" hidden="1" x14ac:dyDescent="0.2">
      <c r="A45" s="128"/>
      <c r="B45" s="150"/>
      <c r="C45" s="151"/>
      <c r="D45" s="152" t="s">
        <v>125</v>
      </c>
      <c r="E45" s="153" t="s">
        <v>126</v>
      </c>
      <c r="F45" s="152"/>
      <c r="G45" s="152"/>
      <c r="H45" s="128"/>
      <c r="I45" s="128"/>
      <c r="J45" s="128"/>
      <c r="K45" s="128"/>
      <c r="L45" s="182"/>
      <c r="M45" s="149"/>
      <c r="N45" s="128"/>
      <c r="O45" s="128"/>
      <c r="P45" s="128"/>
      <c r="Q45" s="128"/>
      <c r="R45" s="128"/>
    </row>
    <row r="46" spans="1:18" ht="25.5" hidden="1" x14ac:dyDescent="0.2">
      <c r="A46" s="128"/>
      <c r="B46" s="154" t="s">
        <v>127</v>
      </c>
      <c r="C46" s="155"/>
      <c r="D46" s="156">
        <v>1.5</v>
      </c>
      <c r="E46" s="156">
        <v>1.375</v>
      </c>
      <c r="F46" s="152"/>
      <c r="G46" s="157" t="s">
        <v>128</v>
      </c>
      <c r="H46" s="128"/>
      <c r="I46" s="128"/>
      <c r="J46" s="128"/>
      <c r="K46" s="128"/>
      <c r="L46" s="182"/>
      <c r="M46" s="128"/>
      <c r="N46" s="128"/>
      <c r="O46" s="128"/>
      <c r="P46" s="128"/>
      <c r="Q46" s="128"/>
      <c r="R46" s="128"/>
    </row>
    <row r="47" spans="1:18" ht="25.5" hidden="1" x14ac:dyDescent="0.2">
      <c r="A47" s="128"/>
      <c r="B47" s="154" t="s">
        <v>129</v>
      </c>
      <c r="C47" s="155"/>
      <c r="D47" s="156">
        <v>1.25</v>
      </c>
      <c r="E47" s="156">
        <v>1.125</v>
      </c>
      <c r="F47" s="152"/>
      <c r="G47" s="157" t="s">
        <v>130</v>
      </c>
      <c r="H47" s="128"/>
      <c r="I47" s="128"/>
      <c r="J47" s="128"/>
      <c r="K47" s="128"/>
      <c r="L47" s="182"/>
      <c r="M47" s="128"/>
      <c r="N47" s="128"/>
      <c r="O47" s="128"/>
      <c r="P47" s="128"/>
      <c r="Q47" s="128"/>
      <c r="R47" s="128"/>
    </row>
    <row r="48" spans="1:18" ht="15" hidden="1" x14ac:dyDescent="0.2">
      <c r="A48" s="128"/>
      <c r="B48" s="154" t="s">
        <v>131</v>
      </c>
      <c r="C48" s="155"/>
      <c r="D48" s="156">
        <v>1</v>
      </c>
      <c r="E48" s="156">
        <v>0.875</v>
      </c>
      <c r="F48" s="152"/>
      <c r="G48" s="157" t="s">
        <v>132</v>
      </c>
      <c r="H48" s="128"/>
      <c r="I48" s="128"/>
      <c r="J48" s="128"/>
      <c r="K48" s="128"/>
      <c r="L48" s="182"/>
      <c r="M48" s="128"/>
      <c r="N48" s="128"/>
      <c r="O48" s="128"/>
      <c r="P48" s="128"/>
      <c r="Q48" s="128"/>
      <c r="R48" s="128"/>
    </row>
    <row r="49" spans="1:18" ht="25.5" hidden="1" x14ac:dyDescent="0.2">
      <c r="A49" s="128"/>
      <c r="B49" s="154" t="s">
        <v>133</v>
      </c>
      <c r="C49" s="155"/>
      <c r="D49" s="156">
        <v>0.75</v>
      </c>
      <c r="E49" s="156">
        <v>0.625</v>
      </c>
      <c r="F49" s="152"/>
      <c r="G49" s="157" t="s">
        <v>134</v>
      </c>
      <c r="H49" s="128"/>
      <c r="I49" s="128"/>
      <c r="J49" s="128"/>
      <c r="K49" s="128"/>
      <c r="L49" s="182"/>
      <c r="M49" s="128"/>
      <c r="N49" s="128"/>
      <c r="O49" s="128"/>
      <c r="P49" s="128"/>
      <c r="Q49" s="128"/>
      <c r="R49" s="128"/>
    </row>
    <row r="50" spans="1:18" ht="25.5" hidden="1" x14ac:dyDescent="0.2">
      <c r="A50" s="128"/>
      <c r="B50" s="154" t="s">
        <v>135</v>
      </c>
      <c r="C50" s="155"/>
      <c r="D50" s="156">
        <v>0.5</v>
      </c>
      <c r="E50" s="158"/>
      <c r="F50" s="152"/>
      <c r="G50" s="157" t="s">
        <v>136</v>
      </c>
      <c r="H50" s="128"/>
      <c r="I50" s="128"/>
      <c r="J50" s="128"/>
      <c r="K50" s="128"/>
      <c r="L50" s="182"/>
      <c r="M50" s="128"/>
      <c r="N50" s="128"/>
      <c r="O50" s="128"/>
      <c r="P50" s="128"/>
      <c r="Q50" s="128"/>
      <c r="R50" s="128"/>
    </row>
    <row r="51" spans="1:18" ht="20.25" hidden="1" x14ac:dyDescent="0.2">
      <c r="A51" s="128"/>
      <c r="B51" s="159" t="s">
        <v>122</v>
      </c>
      <c r="C51" s="128"/>
      <c r="D51" s="160">
        <v>0</v>
      </c>
      <c r="E51" s="161"/>
      <c r="F51" s="128"/>
      <c r="G51" s="128"/>
      <c r="H51" s="128"/>
      <c r="I51" s="128"/>
      <c r="J51" s="128"/>
      <c r="K51" s="128"/>
      <c r="L51" s="182"/>
      <c r="M51" s="128"/>
      <c r="N51" s="128"/>
      <c r="O51" s="128"/>
      <c r="P51" s="128"/>
      <c r="Q51" s="128"/>
      <c r="R51" s="128"/>
    </row>
    <row r="52" spans="1:18" ht="20.25" hidden="1" x14ac:dyDescent="0.2">
      <c r="A52" s="128"/>
      <c r="B52" s="159"/>
      <c r="C52" s="128"/>
      <c r="D52" s="160"/>
      <c r="E52" s="161"/>
      <c r="F52" s="128"/>
      <c r="G52" s="128"/>
      <c r="H52" s="128"/>
      <c r="I52" s="128"/>
      <c r="J52" s="128"/>
      <c r="K52" s="128"/>
      <c r="L52" s="182"/>
      <c r="M52" s="128"/>
      <c r="N52" s="128"/>
      <c r="O52" s="128"/>
      <c r="P52" s="128"/>
      <c r="Q52" s="128"/>
      <c r="R52" s="128"/>
    </row>
    <row r="53" spans="1:18" hidden="1" x14ac:dyDescent="0.2">
      <c r="A53" s="128"/>
      <c r="B53" s="162" t="s">
        <v>121</v>
      </c>
      <c r="C53" s="162"/>
      <c r="D53" s="162"/>
      <c r="E53" s="162"/>
      <c r="F53" s="162"/>
      <c r="G53" s="162"/>
      <c r="H53" s="128"/>
      <c r="I53" s="128"/>
      <c r="J53" s="128"/>
      <c r="K53" s="128"/>
      <c r="L53" s="182"/>
      <c r="M53" s="128"/>
      <c r="N53" s="128"/>
      <c r="O53" s="128"/>
      <c r="P53" s="128"/>
      <c r="Q53" s="128"/>
      <c r="R53" s="128"/>
    </row>
    <row r="54" spans="1:18" hidden="1" x14ac:dyDescent="0.2">
      <c r="A54" s="128"/>
      <c r="B54" s="162" t="s">
        <v>137</v>
      </c>
      <c r="C54" s="162"/>
      <c r="D54" s="162">
        <v>1</v>
      </c>
      <c r="E54" s="162"/>
      <c r="F54" s="162"/>
      <c r="G54" s="162"/>
      <c r="H54" s="128"/>
      <c r="I54" s="128"/>
      <c r="J54" s="128"/>
      <c r="K54" s="128"/>
      <c r="L54" s="182"/>
      <c r="M54" s="128"/>
      <c r="N54" s="128"/>
      <c r="O54" s="128"/>
      <c r="P54" s="128"/>
      <c r="Q54" s="128"/>
      <c r="R54" s="128"/>
    </row>
    <row r="55" spans="1:18" hidden="1" x14ac:dyDescent="0.2">
      <c r="A55" s="128"/>
      <c r="B55" s="162" t="s">
        <v>138</v>
      </c>
      <c r="C55" s="162"/>
      <c r="D55" s="162">
        <v>2</v>
      </c>
      <c r="E55" s="162"/>
      <c r="F55" s="162"/>
      <c r="G55" s="162"/>
      <c r="H55" s="128"/>
      <c r="I55" s="128"/>
      <c r="J55" s="128"/>
      <c r="K55" s="128"/>
      <c r="L55" s="182"/>
      <c r="M55" s="128"/>
      <c r="N55" s="128"/>
      <c r="O55" s="128"/>
      <c r="P55" s="128"/>
      <c r="Q55" s="128"/>
      <c r="R55" s="128"/>
    </row>
    <row r="56" spans="1:18" hidden="1" x14ac:dyDescent="0.2">
      <c r="B56" s="162" t="s">
        <v>141</v>
      </c>
      <c r="D56" s="162">
        <v>3</v>
      </c>
    </row>
  </sheetData>
  <mergeCells count="45">
    <mergeCell ref="E39:E41"/>
    <mergeCell ref="D39:D41"/>
    <mergeCell ref="P39:P41"/>
    <mergeCell ref="M39:M41"/>
    <mergeCell ref="N35:N38"/>
    <mergeCell ref="N39:N41"/>
    <mergeCell ref="P35:P37"/>
    <mergeCell ref="D11:D13"/>
    <mergeCell ref="B11:B33"/>
    <mergeCell ref="D35:D36"/>
    <mergeCell ref="E35:E36"/>
    <mergeCell ref="M35:M37"/>
    <mergeCell ref="D25:D28"/>
    <mergeCell ref="E25:E28"/>
    <mergeCell ref="M25:M28"/>
    <mergeCell ref="E15:E18"/>
    <mergeCell ref="M15:M18"/>
    <mergeCell ref="N25:N28"/>
    <mergeCell ref="P25:P28"/>
    <mergeCell ref="D30:D33"/>
    <mergeCell ref="E30:E33"/>
    <mergeCell ref="M30:M33"/>
    <mergeCell ref="N30:N33"/>
    <mergeCell ref="P30:P33"/>
    <mergeCell ref="N15:N18"/>
    <mergeCell ref="P15:P18"/>
    <mergeCell ref="D20:D23"/>
    <mergeCell ref="E20:E23"/>
    <mergeCell ref="M20:M23"/>
    <mergeCell ref="N20:N23"/>
    <mergeCell ref="P20:P23"/>
    <mergeCell ref="D15:D18"/>
    <mergeCell ref="M8:M9"/>
    <mergeCell ref="N8:N9"/>
    <mergeCell ref="P8:P9"/>
    <mergeCell ref="E11:E13"/>
    <mergeCell ref="M11:M13"/>
    <mergeCell ref="N11:N13"/>
    <mergeCell ref="P11:P13"/>
    <mergeCell ref="B1:H1"/>
    <mergeCell ref="B3:E3"/>
    <mergeCell ref="J4:K4"/>
    <mergeCell ref="D6:E6"/>
    <mergeCell ref="B8:B9"/>
    <mergeCell ref="D8:E9"/>
  </mergeCells>
  <conditionalFormatting sqref="P8:P9 P15:P18 P11:P13 P20:P23 P25:P28 P30:P33 B54:B56">
    <cfRule type="cellIs" dxfId="59" priority="68" operator="equal">
      <formula>$B$54</formula>
    </cfRule>
  </conditionalFormatting>
  <conditionalFormatting sqref="P8:P9 P15:P18 P11:P13 P20:P23 P25:P28 P30:P33 B54:B56">
    <cfRule type="cellIs" dxfId="58" priority="67" operator="equal">
      <formula>$B$55</formula>
    </cfRule>
  </conditionalFormatting>
  <conditionalFormatting sqref="P8:P9 P15:P18 P11:P13 P20:P23 P25:P28 P30:P33 B54:B56">
    <cfRule type="cellIs" dxfId="57" priority="66" operator="equal">
      <formula>$B$56</formula>
    </cfRule>
  </conditionalFormatting>
  <conditionalFormatting sqref="B46:B50">
    <cfRule type="cellIs" dxfId="56" priority="60" operator="equal">
      <formula>$B$47</formula>
    </cfRule>
    <cfRule type="cellIs" dxfId="55" priority="61" operator="equal">
      <formula>$B$50</formula>
    </cfRule>
    <cfRule type="cellIs" dxfId="54" priority="62" operator="equal">
      <formula>$B$49</formula>
    </cfRule>
    <cfRule type="cellIs" dxfId="53" priority="63" operator="equal">
      <formula>$B$48</formula>
    </cfRule>
    <cfRule type="cellIs" dxfId="52" priority="64" operator="equal">
      <formula>$B$47</formula>
    </cfRule>
    <cfRule type="cellIs" dxfId="51" priority="65" operator="equal">
      <formula>$B$46</formula>
    </cfRule>
  </conditionalFormatting>
  <conditionalFormatting sqref="M43">
    <cfRule type="cellIs" dxfId="50" priority="50" operator="equal">
      <formula>$B$50</formula>
    </cfRule>
    <cfRule type="cellIs" dxfId="49" priority="51" operator="equal">
      <formula>$B$49</formula>
    </cfRule>
    <cfRule type="cellIs" dxfId="48" priority="52" operator="equal">
      <formula>$B$48</formula>
    </cfRule>
    <cfRule type="cellIs" dxfId="47" priority="53" operator="equal">
      <formula>$B$47</formula>
    </cfRule>
    <cfRule type="cellIs" dxfId="46" priority="54" operator="equal">
      <formula>$B$46</formula>
    </cfRule>
  </conditionalFormatting>
  <conditionalFormatting sqref="M8:M33 M42:M43">
    <cfRule type="cellIs" dxfId="45" priority="111" operator="equal">
      <formula>$B$50</formula>
    </cfRule>
    <cfRule type="cellIs" dxfId="44" priority="112" operator="equal">
      <formula>$B$49</formula>
    </cfRule>
    <cfRule type="cellIs" dxfId="43" priority="113" operator="equal">
      <formula>$B$48</formula>
    </cfRule>
    <cfRule type="cellIs" dxfId="42" priority="114" operator="equal">
      <formula>$B$47</formula>
    </cfRule>
    <cfRule type="cellIs" dxfId="41" priority="115" operator="equal">
      <formula>$B$46</formula>
    </cfRule>
  </conditionalFormatting>
  <conditionalFormatting sqref="M8:M33 M42">
    <cfRule type="cellIs" dxfId="40" priority="121" operator="equal">
      <formula>$B$48</formula>
    </cfRule>
    <cfRule type="cellIs" dxfId="39" priority="122" operator="equal">
      <formula>$B$47</formula>
    </cfRule>
    <cfRule type="cellIs" dxfId="38" priority="123" operator="equal">
      <formula>$B$46</formula>
    </cfRule>
  </conditionalFormatting>
  <conditionalFormatting sqref="P14">
    <cfRule type="cellIs" dxfId="37" priority="42" operator="equal">
      <formula>$B$50</formula>
    </cfRule>
    <cfRule type="cellIs" dxfId="36" priority="43" operator="equal">
      <formula>$B$49</formula>
    </cfRule>
    <cfRule type="cellIs" dxfId="35" priority="44" operator="equal">
      <formula>$B$48</formula>
    </cfRule>
    <cfRule type="cellIs" dxfId="34" priority="45" operator="equal">
      <formula>$B$47</formula>
    </cfRule>
    <cfRule type="cellIs" dxfId="33" priority="46" operator="equal">
      <formula>$B$46</formula>
    </cfRule>
  </conditionalFormatting>
  <conditionalFormatting sqref="P14">
    <cfRule type="cellIs" dxfId="32" priority="47" operator="equal">
      <formula>$B$48</formula>
    </cfRule>
    <cfRule type="cellIs" dxfId="31" priority="48" operator="equal">
      <formula>$B$47</formula>
    </cfRule>
    <cfRule type="cellIs" dxfId="30" priority="49" operator="equal">
      <formula>$B$46</formula>
    </cfRule>
  </conditionalFormatting>
  <conditionalFormatting sqref="P10">
    <cfRule type="cellIs" dxfId="29" priority="34" operator="equal">
      <formula>$B$50</formula>
    </cfRule>
    <cfRule type="cellIs" dxfId="28" priority="35" operator="equal">
      <formula>$B$49</formula>
    </cfRule>
    <cfRule type="cellIs" dxfId="27" priority="36" operator="equal">
      <formula>$B$48</formula>
    </cfRule>
    <cfRule type="cellIs" dxfId="26" priority="37" operator="equal">
      <formula>$B$47</formula>
    </cfRule>
    <cfRule type="cellIs" dxfId="25" priority="38" operator="equal">
      <formula>$B$46</formula>
    </cfRule>
  </conditionalFormatting>
  <conditionalFormatting sqref="P10">
    <cfRule type="cellIs" dxfId="24" priority="39" operator="equal">
      <formula>$B$48</formula>
    </cfRule>
    <cfRule type="cellIs" dxfId="23" priority="40" operator="equal">
      <formula>$B$47</formula>
    </cfRule>
    <cfRule type="cellIs" dxfId="22" priority="41" operator="equal">
      <formula>$B$46</formula>
    </cfRule>
  </conditionalFormatting>
  <conditionalFormatting sqref="P35">
    <cfRule type="cellIs" dxfId="21" priority="25" operator="equal">
      <formula>$B$54</formula>
    </cfRule>
  </conditionalFormatting>
  <conditionalFormatting sqref="P35">
    <cfRule type="cellIs" dxfId="20" priority="24" operator="equal">
      <formula>$B$55</formula>
    </cfRule>
  </conditionalFormatting>
  <conditionalFormatting sqref="P35">
    <cfRule type="cellIs" dxfId="19" priority="23" operator="equal">
      <formula>$B$56</formula>
    </cfRule>
  </conditionalFormatting>
  <conditionalFormatting sqref="M34:M35">
    <cfRule type="cellIs" dxfId="18" priority="26" operator="equal">
      <formula>$B$50</formula>
    </cfRule>
    <cfRule type="cellIs" dxfId="17" priority="27" operator="equal">
      <formula>$B$49</formula>
    </cfRule>
    <cfRule type="cellIs" dxfId="16" priority="28" operator="equal">
      <formula>$B$48</formula>
    </cfRule>
    <cfRule type="cellIs" dxfId="15" priority="29" operator="equal">
      <formula>$B$47</formula>
    </cfRule>
    <cfRule type="cellIs" dxfId="14" priority="30" operator="equal">
      <formula>$B$46</formula>
    </cfRule>
  </conditionalFormatting>
  <conditionalFormatting sqref="M34:M35">
    <cfRule type="cellIs" dxfId="13" priority="31" operator="equal">
      <formula>$B$48</formula>
    </cfRule>
    <cfRule type="cellIs" dxfId="12" priority="32" operator="equal">
      <formula>$B$47</formula>
    </cfRule>
    <cfRule type="cellIs" dxfId="11" priority="33" operator="equal">
      <formula>$B$46</formula>
    </cfRule>
  </conditionalFormatting>
  <conditionalFormatting sqref="P39:P40">
    <cfRule type="cellIs" dxfId="10" priority="14" operator="equal">
      <formula>$B$54</formula>
    </cfRule>
  </conditionalFormatting>
  <conditionalFormatting sqref="P39:P40">
    <cfRule type="cellIs" dxfId="9" priority="13" operator="equal">
      <formula>$B$55</formula>
    </cfRule>
  </conditionalFormatting>
  <conditionalFormatting sqref="P39:P40">
    <cfRule type="cellIs" dxfId="8" priority="12" operator="equal">
      <formula>$B$56</formula>
    </cfRule>
  </conditionalFormatting>
  <conditionalFormatting sqref="M38:M40">
    <cfRule type="cellIs" dxfId="7" priority="15" operator="equal">
      <formula>$B$50</formula>
    </cfRule>
    <cfRule type="cellIs" dxfId="6" priority="16" operator="equal">
      <formula>$B$49</formula>
    </cfRule>
    <cfRule type="cellIs" dxfId="5" priority="17" operator="equal">
      <formula>$B$48</formula>
    </cfRule>
    <cfRule type="cellIs" dxfId="4" priority="18" operator="equal">
      <formula>$B$47</formula>
    </cfRule>
    <cfRule type="cellIs" dxfId="3" priority="19" operator="equal">
      <formula>$B$46</formula>
    </cfRule>
  </conditionalFormatting>
  <conditionalFormatting sqref="M38:M40">
    <cfRule type="cellIs" dxfId="2" priority="20" operator="equal">
      <formula>$B$48</formula>
    </cfRule>
    <cfRule type="cellIs" dxfId="1" priority="21" operator="equal">
      <formula>$B$47</formula>
    </cfRule>
    <cfRule type="cellIs" dxfId="0" priority="22" operator="equal">
      <formula>$B$46</formula>
    </cfRule>
  </conditionalFormatting>
  <dataValidations count="2">
    <dataValidation type="list" allowBlank="1" showInputMessage="1" showErrorMessage="1" sqref="M25:M28 M35 M15:M18 M30:M33 M20:M23 M8 M10:M13 M39:M40">
      <formula1>$B$46:$B$51</formula1>
    </dataValidation>
    <dataValidation type="list" allowBlank="1" showInputMessage="1" showErrorMessage="1" sqref="P8:P18 Q8:Q43 P35 P25:P28 P42:P43 P30:P33 P20:P23 P39:P40">
      <formula1>$B$54:$B$57</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Consolidated Logframe</vt:lpstr>
      <vt:lpstr>PCR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Anu John</dc:creator>
  <cp:lastModifiedBy>Kate Orrick</cp:lastModifiedBy>
  <cp:lastPrinted>2012-04-29T11:18:04Z</cp:lastPrinted>
  <dcterms:created xsi:type="dcterms:W3CDTF">1996-10-14T23:33:28Z</dcterms:created>
  <dcterms:modified xsi:type="dcterms:W3CDTF">2013-09-29T08:23:04Z</dcterms:modified>
</cp:coreProperties>
</file>