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995"/>
  </bookViews>
  <sheets>
    <sheet name="SFFGC 2013-2018" sheetId="1" r:id="rId1"/>
    <sheet name="Sheet2" sheetId="2" state="hidden" r:id="rId2"/>
    <sheet name="Sheet3" sheetId="3" state="hidden" r:id="rId3"/>
    <sheet name="Sheet4" sheetId="4" state="hidden" r:id="rId4"/>
    <sheet name="Impact Analysis" sheetId="5" r:id="rId5"/>
    <sheet name="Sheet1" sheetId="6" r:id="rId6"/>
  </sheets>
  <definedNames>
    <definedName name="_xlnm.Print_Area" localSheetId="0">'SFFGC 2013-2018'!$A$1:$J$143</definedName>
  </definedNames>
  <calcPr calcId="145621"/>
  <fileRecoveryPr autoRecover="0"/>
</workbook>
</file>

<file path=xl/calcChain.xml><?xml version="1.0" encoding="utf-8"?>
<calcChain xmlns="http://schemas.openxmlformats.org/spreadsheetml/2006/main">
  <c r="B141" i="1" l="1"/>
  <c r="H141" i="1" s="1"/>
  <c r="B109" i="1"/>
  <c r="H109" i="1" s="1"/>
  <c r="B98" i="1"/>
  <c r="H98" i="1" s="1"/>
  <c r="B77" i="1"/>
  <c r="H77" i="1" s="1"/>
  <c r="B56" i="1"/>
  <c r="H56" i="1" s="1"/>
  <c r="C14" i="5" l="1"/>
  <c r="D14" i="5" s="1"/>
  <c r="E14" i="5" s="1"/>
  <c r="F14" i="5" s="1"/>
  <c r="C13" i="5"/>
  <c r="D13" i="5" s="1"/>
  <c r="E13" i="5" s="1"/>
  <c r="F13" i="5" s="1"/>
  <c r="C12" i="5"/>
  <c r="D12" i="5" s="1"/>
  <c r="E12" i="5" s="1"/>
  <c r="F12" i="5" s="1"/>
  <c r="C11" i="5"/>
  <c r="D11" i="5" s="1"/>
  <c r="E11" i="5" s="1"/>
  <c r="F11" i="5" s="1"/>
</calcChain>
</file>

<file path=xl/sharedStrings.xml><?xml version="1.0" encoding="utf-8"?>
<sst xmlns="http://schemas.openxmlformats.org/spreadsheetml/2006/main" count="524" uniqueCount="291">
  <si>
    <t>PROJECT NAME</t>
  </si>
  <si>
    <t>IMPACT</t>
  </si>
  <si>
    <t>Milestone 2</t>
  </si>
  <si>
    <t>Planned</t>
  </si>
  <si>
    <t>Achieved</t>
  </si>
  <si>
    <t>Source</t>
  </si>
  <si>
    <t>OUTCOME</t>
  </si>
  <si>
    <t>Assumptions</t>
  </si>
  <si>
    <t>DFID (£)</t>
  </si>
  <si>
    <t>Govt (£)</t>
  </si>
  <si>
    <t>Other (£)</t>
  </si>
  <si>
    <t>Total (£)</t>
  </si>
  <si>
    <t>DFID SHARE (%)</t>
  </si>
  <si>
    <t>INPUTS (HR)</t>
  </si>
  <si>
    <t>DFID (FTEs)</t>
  </si>
  <si>
    <t>OUTPUT 1</t>
  </si>
  <si>
    <t>Assumption</t>
  </si>
  <si>
    <t>IMPACT WEIGHTING (%)</t>
  </si>
  <si>
    <t>RISK RATING</t>
  </si>
  <si>
    <t>OUTPUT 2</t>
  </si>
  <si>
    <t>Output Indicator 1.1</t>
  </si>
  <si>
    <t>Output Indicator 1.2</t>
  </si>
  <si>
    <t>Output Indicator 2.1</t>
  </si>
  <si>
    <t>Output Indicator 2.2</t>
  </si>
  <si>
    <t>Outcome Indicator 1</t>
  </si>
  <si>
    <t>Impact Indicator 1</t>
  </si>
  <si>
    <t>OUTPUT 3</t>
  </si>
  <si>
    <t>OUTPUT 4</t>
  </si>
  <si>
    <t>FGC Prevalence (All ages)</t>
  </si>
  <si>
    <t>Intention to cut</t>
  </si>
  <si>
    <t>Attitude favourable to practice</t>
  </si>
  <si>
    <t>FGC Prevalence (0-14)</t>
  </si>
  <si>
    <t>OUTPUT 5</t>
  </si>
  <si>
    <t>Output Indicator 3.1</t>
  </si>
  <si>
    <t>Output Indicator 3.2</t>
  </si>
  <si>
    <t>Output Indicator 3.3</t>
  </si>
  <si>
    <t>Output Indicator 4.1</t>
  </si>
  <si>
    <t>Output Indicator 5.1</t>
  </si>
  <si>
    <t>Output Indicator 5.2</t>
  </si>
  <si>
    <t xml:space="preserve">INPUTS (£) </t>
  </si>
  <si>
    <t>Sudan Free of Female Genital Cutting</t>
  </si>
  <si>
    <t>Baseline (2010)</t>
  </si>
  <si>
    <t>To decrease the prevalence of Female Genital Cutting in Sudan thereby promoting gender equality and empowerment of women (MDG3)</t>
  </si>
  <si>
    <t>Baseline (Oct 13)</t>
  </si>
  <si>
    <t>Target (Oct 18)</t>
  </si>
  <si>
    <t xml:space="preserve">Target (Oct 18) </t>
  </si>
  <si>
    <t xml:space="preserve">Social movement, with children, adolescents and youth, active for positive change to end FGM/C
</t>
  </si>
  <si>
    <t>Relevant and targeted government and non-governmental systems strengthened to provide prevention, protection and care (PPC) related to FGM/C</t>
  </si>
  <si>
    <t>1 (NCCW Saleema hosted forum in Ahfad University)</t>
  </si>
  <si>
    <t>Coordination assessment conducted with recommendations(2015)</t>
  </si>
  <si>
    <t>MoH, Police Dept, MoE policy documents</t>
  </si>
  <si>
    <t>Milestone (Oct 17)</t>
  </si>
  <si>
    <t>NCCW laws, National Assembly, MoSW, MoRE</t>
  </si>
  <si>
    <t>Research papers in public domain</t>
  </si>
  <si>
    <t>M&amp;E systems</t>
  </si>
  <si>
    <t>Assumption/ Comments</t>
  </si>
  <si>
    <t>48% (SHHS 2010)</t>
  </si>
  <si>
    <t xml:space="preserve">Prevalence rate (%), all women aged 15-49
</t>
  </si>
  <si>
    <t>Impact Indicator 2</t>
  </si>
  <si>
    <t xml:space="preserve">Prevalence rate (%), of female genital mutilation/cutting (FGM/C) 0-14 (for girls)
</t>
  </si>
  <si>
    <t xml:space="preserve"> 88.2% (SHHS 2010 for 18-49 years old)
</t>
  </si>
  <si>
    <t>86.6% (15-49 yrs MICS 2014)</t>
  </si>
  <si>
    <t xml:space="preserve">Saleema annual survey
</t>
  </si>
  <si>
    <t>Target Communities, in particular children and women, are empowered to abandon FGM/C</t>
  </si>
  <si>
    <t xml:space="preserve">Baseline established
</t>
  </si>
  <si>
    <t xml:space="preserve">Number of regular FGM/C forums led by youth at national and state level.
</t>
  </si>
  <si>
    <t>National forum/ review organised</t>
  </si>
  <si>
    <t>Milestone 1 (Oct 15)</t>
  </si>
  <si>
    <t>Evidence base increased (including quantitative and qualitative data sets reflecting all aspects of FGC change) and used to improve programming</t>
  </si>
  <si>
    <t>Outcome Indicator 2</t>
  </si>
  <si>
    <t>Outcome Indicator 3</t>
  </si>
  <si>
    <t>SHHS 2010, MICS 2014,MICS 2018, Saleema Annual Survey</t>
  </si>
  <si>
    <t>FGC abandoned in Sudan in one generation</t>
  </si>
  <si>
    <t>Discontinued Indicator 1</t>
  </si>
  <si>
    <t xml:space="preserve">Not available </t>
  </si>
  <si>
    <t>Discontinued Indicator 2</t>
  </si>
  <si>
    <t>Percentage of ever-married women aged 15-49 years of age who intend to cut their daughters
Indicator was discontinued in MICS 2014</t>
  </si>
  <si>
    <t xml:space="preserve">No data is available at this time to update progress on this indicator.
The MICS 2014 did not collect data on this indicator. It was replaced with the question FG22: Do you think this practice [FGM/C] should be continued or discontinued? </t>
  </si>
  <si>
    <t>SHHS 2010</t>
  </si>
  <si>
    <t>None planned</t>
  </si>
  <si>
    <t>The milestone of the participation of 7 relevant ministries in the National Task Force for FGM/C abandonment is met.
UN inputs provided to the statutory updates of the  Women’s Empowerment Policy and Family Strategy to include additional emphasis on FGM/C; They are expected to be endorsed in 2016
A national dialogue on the strategy on ending child marriage was launched in December 2015 and endorsement of the strategy is pending.</t>
  </si>
  <si>
    <t>3.1. Status of baseline assessment and monitoring system on prevalence of re-infibulation</t>
  </si>
  <si>
    <t xml:space="preserve">Surveillance system blueprint for primary and secondary [re-circumcision/re-infibulation] FGM/C prevalence developed; plan for piloting needs to advance
MICS 2014 updates the prevalence  information from the baseline information (SHHS 2010)
</t>
  </si>
  <si>
    <t>3.2. Number of sentinel sites established</t>
  </si>
  <si>
    <t>No sentinel sites were established in 2015. Sentinel sites selected in 2015 and planned to be established/operational in 2016.</t>
  </si>
  <si>
    <t>NTF met quarterly in 2015 with decision varying from need to a mid-review of the FGM/C national strategy to the child marriage national strategy launch to the national FGM/C law.
The target was to have 4 fully functional state task forces and 6 have been established. Future plans include supporting the continued functionality of each TF
Four National Task Force Meetings
Two meetings conducted by UNFPA with its IPs consortium for planning and review</t>
  </si>
  <si>
    <t xml:space="preserve">2013-2014
On Track
- Federal Ministry of Health, Ministry of Social Welfare and Security, Ministry of Education, Ministry of Endowment, Ministry of Interior and Ministry of Communication are actively participating in the FGM/C National Task Force and FMoH Technical Committee on FGM/C.  
- Drafted National Policy for Combating Gender Based Violence.
- Preparation for KAP survey is underway, to provide the base for the Maternal and Child Health policy and related communication strategy in which FGM/C has been identified as a priority. 
</t>
  </si>
  <si>
    <t xml:space="preserve">Partially achieved
- Question on re-infibulation has been included into the 2014 multi-indicator cluster survey (MICS) household survey.
</t>
  </si>
  <si>
    <t xml:space="preserve">Partially achieved
- Establishment of sentinel sites under discussion.
- Overarching surveillance system design is under discussion at MoH, where this will be integrated.
</t>
  </si>
  <si>
    <t xml:space="preserve">On Track
- Desk review on available FGM/C research has been finalized and disseminated; research strategy is now in the process of development, based on the results of the desk review. This has resulted in postponement of other expected results pertaining to conduction of specific researches under this output
- Question on “How do you call an uncut girl” included in the SHHS 2014. 
- Saleema M&amp;E Strategy </t>
  </si>
  <si>
    <t xml:space="preserve">2013-2014
On Track
- The process of baseline assessment for re-infibulation practice was initiated by the inclusion of relevant questions within the MICS 2014, data will be available in 2015.
</t>
  </si>
  <si>
    <t xml:space="preserve">On Track
- Desk review on available FGM/C research has been finalized and disseminated; research strategy is now in the process of development, based on the results of the desk review. This has resulted in postponement of other expected results pertaining to conduction of specific researches under this output
- Question on “How do you call an uncut girl” included in the SHHS 2014. 
- Saleema M&amp;E Strategy 
On Track
A data have been collected through SHHS 2014 and a baseline will be available by 2015.
</t>
  </si>
  <si>
    <t>Saleema survey designed</t>
  </si>
  <si>
    <t>Milestone (Oct 15)</t>
  </si>
  <si>
    <t>Milestone (Oct 16)</t>
  </si>
  <si>
    <t>Not Tracked</t>
  </si>
  <si>
    <t>Not available</t>
  </si>
  <si>
    <t>No forums</t>
  </si>
  <si>
    <t>1 forum</t>
  </si>
  <si>
    <t>Youth involved in the Ahfad University/International Conference</t>
  </si>
  <si>
    <t>International Conference on Women’s Health included youth and students from Universities in Khartoum 
Ahfad University and University of Gedaref actively involve students in activities as part of IP consortium</t>
  </si>
  <si>
    <t>Establish a small grants programme</t>
  </si>
  <si>
    <t>None</t>
  </si>
  <si>
    <t>National coordination mechanisms are not in place. Reporting is inconsistent.</t>
  </si>
  <si>
    <t>Re-establish the national task force
Ensure regular coordination meetings and reports.</t>
  </si>
  <si>
    <t xml:space="preserve">Periodic updates on progress by NTFat national/ State level completed with recommendations for improvement for next reporting
Quarterly meetings, quorum of official members and minutes shared with the members. </t>
  </si>
  <si>
    <t>Preparation of new sectoral policies in progress</t>
  </si>
  <si>
    <t xml:space="preserve">Participation of 7 relevant ministries in the National Task Force for FGM/C </t>
  </si>
  <si>
    <t>Drafting of new health protocols on track</t>
  </si>
  <si>
    <t xml:space="preserve">Draft FGM/C law available  </t>
  </si>
  <si>
    <t>Draft FGM/C law available</t>
  </si>
  <si>
    <t>National law reform advanced with a draft national law reaching a technical drafting committee stage</t>
  </si>
  <si>
    <t>Draft FGM/C law reviewed by technical committee</t>
  </si>
  <si>
    <t>Draft FGM/C law debated in parliament</t>
  </si>
  <si>
    <t xml:space="preserve">a) the Women Centre for Human Rights affiliated to the Ministry of Welfare and Social Security is implementing activities on law reform; b) the National Committee on Law Reform  is working on Articles 138-142 of the Criminal Code in order to incorporate FGM/C as crime; c) NCCW initiated a Saleema Petition to request the National Assembly to amend the Child Act 2010 in order to incorporate a ban on Female Genital Mutilation/Cut FGM/C which has been signed by 62,297  people as publicly presented during the Saleema Regional Forum; d) the scholar Sheikh Ahmed Turk travelled to Sudan to conduct several advocacy meetings with relevant sectors (MOH, MOE, and academia) to share Al Azhar experience in supporting change-making in the FGM/C laws. </t>
  </si>
  <si>
    <t>2 (Policy brief Ahfad University 2015,
Desk review WHO, 2015),
MICS secondary data analysis of FGM,
Revised community approach strategy on abandonment of FGM/C
Research strategy draft presented to Technical Committee awaiting completion</t>
  </si>
  <si>
    <t>Research strategy approved</t>
  </si>
  <si>
    <t>Desk review on FGM/C finalized</t>
  </si>
  <si>
    <t>Limited policy papers based on data, no research strategy in place</t>
  </si>
  <si>
    <t>2 new policy papers
Research agenda platform launched</t>
  </si>
  <si>
    <t>One research project ongoing</t>
  </si>
  <si>
    <t>Two research projects ongoing
2 policy papers on lessons learned from SFFGC project</t>
  </si>
  <si>
    <t>FGM/C baseline,
Independent evaluation of FGM/C programme,
MICS full report published,
Saleema annual survey first round completed</t>
  </si>
  <si>
    <t xml:space="preserve">MICS 2014 data results shows an increase of the use of the ward Saleema to describe the uncut girl by 14 percent in Sudan  of which 17 percent represent the age group (15-17) the highest among the rest age groups which  gives positive indication for future change
Saleema community dialogues resulted in 14,832 parents declaring to leave their daughters ‘uncut’. Born Saleema integration in health systems progressed with testing taking place in 21 facilities across 7 States. 
Round 1 of Saleema Survey completed
</t>
  </si>
  <si>
    <t>MICS 2014 Carried out with Saleema questions integrated</t>
  </si>
  <si>
    <t>No information available on Saleema and association of word to positive terminology</t>
  </si>
  <si>
    <t>Milestone (Oct 14)</t>
  </si>
  <si>
    <t>83% (MICS 2018)</t>
  </si>
  <si>
    <t>37% Prevalence of female genital mutilation/cutting (FGM/C) (%) 0-14 (SHHS 2010)</t>
  </si>
  <si>
    <t>No sentinel sites</t>
  </si>
  <si>
    <t>No assessment exists</t>
  </si>
  <si>
    <t>Advance social norm forum
Medicalisation  consultation session
Women Health Conference
Annual Consultation meeting of JP
3 (Regional FGM/C meeting (2015) 
International Conference on Women’s Health 
Annual Consultation on Joint Programme (Addis Ababa)</t>
  </si>
  <si>
    <t>Girls summit (2014)
Joint programme annual meeting in Dakar, Senegal
Saleema Regional Forum</t>
  </si>
  <si>
    <t>MICS 2014 conducted; Saleema survey designed</t>
  </si>
  <si>
    <t xml:space="preserve">Data to be made available in MICS full report. </t>
  </si>
  <si>
    <t>MICS Secondary Analysis Completed</t>
  </si>
  <si>
    <t>Saleema Annual Survey Collected T1 Data</t>
  </si>
  <si>
    <t xml:space="preserve">Saleema annual survey or WHO Surveillance System
</t>
  </si>
  <si>
    <t>% of households in programme areas that report a girl has been cut in the past 12 months (as defined as 39 localities of 10 states)</t>
  </si>
  <si>
    <t>No milestone was set as previous logframes did not disaggregate by this age cohort. It projected 36% for age group 0-15 years</t>
  </si>
  <si>
    <t>No milestone based on the correct 2010 data calculations were set.</t>
  </si>
  <si>
    <t>44% (SHHS 2010)
Survey was seen as having limited validity</t>
  </si>
  <si>
    <t>Ibid</t>
  </si>
  <si>
    <t>Programme monitoring</t>
  </si>
  <si>
    <t>Health and social welfare policies and action plans integrate FGM/C</t>
  </si>
  <si>
    <t>Mapping of relevant sectoral policies, strategies and action plans, gap analysis related to FGM/C conducted</t>
  </si>
  <si>
    <t xml:space="preserve">Schools-based activities
34,924 girls
16,800 boys
88 schools in 16 localities
930 teachers and 1,900 other community members reached with open discussions on FGM/C
Community-based activities
3,898 girls
1,784 boys 
8,709 women
8,743 men 
Through 140 community events at state level
Adolescent engagement 
30 university students were trained on how to collect information from adolescents on FGM/C
126 adolescents participated in the Child Consultation workshops, including 12 persons with disabilities
</t>
  </si>
  <si>
    <t xml:space="preserve">• National Task Force: 3 official meetings and 6 ad-hoc meetings were held with a quorum of members, with minutes. 10/10 state task forces are established. 16/26 locality task forces are established and members trained on coordination roles/responsibilities.
• Q4 NCCW newsletter covered SFFGC research findings and dissemination meeting
• SFFGC submitted annual report 2015 (Jan. 2016), Quarter 1 and Quarter 3 reports and a half-yearly report (July 2016)
• Mid-year and annual reviews of implementing partners conducted by UNFPA and UNICEF
• Sudan accepted Universal Periodic Review recommendations addressing FGM/C elimination
</t>
  </si>
  <si>
    <t>The Criminal Act (1991) amended with a new FGM/C article (141), approved by the cabinet and awaiting the parliamentary endorsement, expected in April 2017 after constitutional reform debates.</t>
  </si>
  <si>
    <t xml:space="preserve">• Annual forum for review of FGM/C abandonment programming planned in Q1 2017.
• Sudan participated in the 2016 strategic review of UNFPA-UNICEF Joint Programme on FGM/C: Accelerating Change Phase II (with 15 other countries)
</t>
  </si>
  <si>
    <t>1 national youth conference: Sudan Youth against FGC, with 100 youth participants from 18 states, held in November in North Kordofan
1 Annual General Assembly for MedSin Sudan (medical students association)
www.saleema.net website, Facebook and Twitter and Raik Shino Saleema online challenge reached 1,853 people in Sudan with 238 distinct topics discussed. Saleema quarterly newsletter reaching 500 email subscribers
5 universities in Khartoum and 5 other in states (Gedaref, River Nile, Red Sea, South Darfur, South Kordofan) are active in FGM/C abandonment</t>
  </si>
  <si>
    <t xml:space="preserve">• Sudan Midwifery Pre-Service and In-Service Training Curriculum delivered in 2016: 97 in-service trainees in Northern, Sinnar, Kassala and 500 Darfur midwives in pre-service training graduated
• NCCW incorporated FGM/C content into institutional training of 18 States Secretaries-General and State IMS focal points (2 trainings in 2016) 
• Updated WHO guidelines on the management of health complications of FGM/C published. WHO and NRHP are finalizing the adapted national guideline to be endorsed in 2017.
• Following 2015 review of 31/33 medical school curricula by Sudan Medical Council (SMC), SMC, Academy of Health, Ministry of Health and Ministry of Higher Education completed another institutional step toward standardizing medical school curricula on FGM/C prevention and care.
• FGM/C prevention content integrated within School Health Manual to empower children (5-17 years) and 54 state school health programme coordinators oriented on new FGM/C content.
</t>
  </si>
  <si>
    <t>Midwifery curriculum  (1)</t>
  </si>
  <si>
    <t>Forum Report</t>
  </si>
  <si>
    <t>Output Indicator 2.3</t>
  </si>
  <si>
    <t>N/A - see outputs</t>
  </si>
  <si>
    <t>Major</t>
  </si>
  <si>
    <t>Minor</t>
  </si>
  <si>
    <t>INPUTS (£) (2016 onwards)</t>
  </si>
  <si>
    <t>INPUTS (£) (2016 onward)</t>
  </si>
  <si>
    <r>
      <t xml:space="preserve">Final Saleema M&amp;E system analysis report completed </t>
    </r>
    <r>
      <rPr>
        <sz val="9"/>
        <color rgb="FFFF0000"/>
        <rFont val="Arial Narrow"/>
        <family val="2"/>
      </rPr>
      <t>(factoring in data from four rounds of collection)</t>
    </r>
  </si>
  <si>
    <t>Policy, strategy, action plan documents</t>
  </si>
  <si>
    <r>
      <t>Health and social welfare policies and action plans integrate FGM/C</t>
    </r>
    <r>
      <rPr>
        <sz val="9"/>
        <color rgb="FFFF0000"/>
        <rFont val="Arial Narrow"/>
        <family val="2"/>
      </rPr>
      <t xml:space="preserve"> </t>
    </r>
  </si>
  <si>
    <t>Periodic review, Meeting Minutes, Reports</t>
  </si>
  <si>
    <t>Number of girls and boys who attend meetings/workshops/school sessions to discuss FGM/C openly</t>
  </si>
  <si>
    <t>Not data collection system available</t>
  </si>
  <si>
    <t>Milestone (Dec 16)</t>
  </si>
  <si>
    <t>Milestone (Dec 17)</t>
  </si>
  <si>
    <r>
      <t xml:space="preserve">Milestone </t>
    </r>
    <r>
      <rPr>
        <b/>
        <sz val="9"/>
        <color rgb="FFFF0000"/>
        <rFont val="Arial Narrow"/>
        <family val="2"/>
      </rPr>
      <t>(Dec 17)</t>
    </r>
  </si>
  <si>
    <r>
      <t xml:space="preserve">Milestone </t>
    </r>
    <r>
      <rPr>
        <b/>
        <sz val="9"/>
        <color rgb="FFFF0000"/>
        <rFont val="Arial Narrow"/>
        <family val="2"/>
      </rPr>
      <t>(Dec 16)</t>
    </r>
  </si>
  <si>
    <r>
      <t xml:space="preserve">Milestone </t>
    </r>
    <r>
      <rPr>
        <b/>
        <sz val="9"/>
        <color rgb="FFFF0000"/>
        <rFont val="Arial Narrow"/>
        <family val="2"/>
      </rPr>
      <t>(Dec 15)</t>
    </r>
    <r>
      <rPr>
        <b/>
        <sz val="9"/>
        <rFont val="Arial Narrow"/>
        <family val="2"/>
      </rPr>
      <t xml:space="preserve"> </t>
    </r>
    <r>
      <rPr>
        <b/>
        <sz val="9"/>
        <color rgb="FFFF0000"/>
        <rFont val="Arial Narrow"/>
        <family val="2"/>
      </rPr>
      <t>(Baseline)</t>
    </r>
  </si>
  <si>
    <t>Milestone (Dec 15)</t>
  </si>
  <si>
    <t>% of people (disaggregated by sex/age) who agree they would be willing to speak to a friend to recommend they keep their daughters uncut. (Desired direction of change: % Increase)</t>
  </si>
  <si>
    <t>T4 =</t>
  </si>
  <si>
    <t>Ammedment Notes</t>
  </si>
  <si>
    <t xml:space="preserve">Outcome </t>
  </si>
  <si>
    <t>Indicator 3 &amp;4</t>
  </si>
  <si>
    <t>Current</t>
  </si>
  <si>
    <t xml:space="preserve">% of people (disagregated by sex/age) who agree it would be acceptable for a member of their family to marry a girl who is uncut. </t>
  </si>
  <si>
    <t xml:space="preserve">Replace with </t>
  </si>
  <si>
    <t>% agreement that FGM/C is an appropriate social practice ( FGM/C Social Norm Factor in targeted programme areas</t>
  </si>
  <si>
    <t xml:space="preserve">Action </t>
  </si>
  <si>
    <t>Kate: Review Social Norm Factor methodology from Saleema Evaluation</t>
  </si>
  <si>
    <t>Questions for the IE</t>
  </si>
  <si>
    <t xml:space="preserve">Sustainability assessment should look at the sustainability of Declarations </t>
  </si>
  <si>
    <t>Qualitative assessment of Declarations</t>
  </si>
  <si>
    <t xml:space="preserve">Output 1 </t>
  </si>
  <si>
    <t>Park Indicators to think about Qualitative indicators and link between Empowerment and indicators</t>
  </si>
  <si>
    <t xml:space="preserve">50 (National and State level) 
</t>
  </si>
  <si>
    <t xml:space="preserve">100 (National and State level) </t>
  </si>
  <si>
    <t>Zero</t>
  </si>
  <si>
    <t>At least 500 new practitioners declarations</t>
  </si>
  <si>
    <t>At least 700 new practitioners declarations</t>
  </si>
  <si>
    <t>Nurse curriculum
Standard Operating Procedures (SOP)</t>
  </si>
  <si>
    <t>National criminal law incorporating FGM/C passed by parliament</t>
  </si>
  <si>
    <t>Status of National Law banning FGM/C.</t>
  </si>
  <si>
    <t>Number of policy papers/research/data and documentation resulting from programme and relevant administrative M&amp;E systems produced and disseminated for FGM/C abandonment</t>
  </si>
  <si>
    <t>Output Indicator 5.3</t>
  </si>
  <si>
    <r>
      <t xml:space="preserve">Saleema T3 Data </t>
    </r>
    <r>
      <rPr>
        <b/>
        <sz val="9"/>
        <color rgb="FFFF0000"/>
        <rFont val="Arial Narrow"/>
        <family val="2"/>
      </rPr>
      <t>(TO BE ADDED)</t>
    </r>
  </si>
  <si>
    <r>
      <t>Milestone</t>
    </r>
    <r>
      <rPr>
        <b/>
        <sz val="9"/>
        <color rgb="FFFF0000"/>
        <rFont val="Arial Narrow"/>
        <family val="2"/>
      </rPr>
      <t xml:space="preserve"> (Dec 16)</t>
    </r>
  </si>
  <si>
    <r>
      <t>Milestone</t>
    </r>
    <r>
      <rPr>
        <b/>
        <sz val="9"/>
        <color rgb="FFFF0000"/>
        <rFont val="Arial Narrow"/>
        <family val="2"/>
      </rPr>
      <t xml:space="preserve"> (Dec 15)</t>
    </r>
  </si>
  <si>
    <r>
      <t xml:space="preserve">Target </t>
    </r>
    <r>
      <rPr>
        <b/>
        <sz val="9"/>
        <color rgb="FFFF0000"/>
        <rFont val="Arial Narrow"/>
        <family val="2"/>
      </rPr>
      <t xml:space="preserve">(Oct 18) </t>
    </r>
  </si>
  <si>
    <t xml:space="preserve">Saleema M&amp;E system for social norm change and public declaration monitoring established and operationalized (Annual Saleema survey completed)
</t>
  </si>
  <si>
    <t xml:space="preserve">Status of National Task Force to coordinate FGM/C activities </t>
  </si>
  <si>
    <t>National criminal law incorporating FGM/C is tabled and debated by parliament.</t>
  </si>
  <si>
    <t>Sudan Medical Council Code of Conduct against FGM/C is in place, but not yet enforced.
Midwifery curriculum includes FGM/C abandonment in training programme
The midwifery curricula has been upgraded to include FGM/C in 2013 and accordingly, the 2014 training has been based on the upgraded curricula which cover all aspects of FGM/C, child marriage and gender in their educational components. The 36 midwifery schools in Sudan in addition to the five temporary/emergency midwifery schools are now using the updated curriculum.
Several guidelines and standards of conduct were developed and supported in 2015 and are now at the stage of endorsement in 2016: 
1. Accountability framework for health care providers
2. FGM/C complications management and counselling guideline 
3. FGM/C content within school health manual for teachers 
4. Born Saleema SOPs
5. Situational assessment of medical school curricula with recommendations to develop   
A total of 31 medical curricula out of 33 medical schools were reviewed (sample size). (2 curricula were not found/available in Sudan Medical Council [SMC]) 
16 (51.6%) out of the 31 medical curricula reviewed had FGM content integrated taught mostly in 4th and 5th year as part of either Community medicine, Obs/Gyn and Pediatrics training.</t>
  </si>
  <si>
    <t>On Track
-The FGM/C National Taskforce is established and functioning with clear roles and responsibilities. Membership of NTF extended to new IPs and consolidated ToR developed. The ToR also confirmed the reporting lines at all levels. 
- The coordinating capacity and the role of NCCW is expected to be strengthened upon the development of the M&amp;E framework.   
- One state focal points meeting was held in which the proposed coordination structure and the roles of the state councils were discussed in ensuring functionality of the coordination mechanism.
The Health Technical Committee developed ToR, membership list and held several meetings. FMoH is one three rapporteurs of the NTF. 
- Three major coordination meetings were institutionalized including the FMoH FGM/C Technical Committee, the FGM/C National Taskforce led by NCCW, and the regular technical meetings between UNICEF, UNFPA and WHO to strengthen coordination and effective implementation.
- A bilateral meeting with the Secretary General of NCCW was organized to discuss challenges of coordination and to identify solutions for the identified bottlenecks.
- Three meetings between MoH and NCCW were organized, and two of these meetings included MoGE. 
- The first quarter review meeting was held for all FGM/C abandonment IPs by NCCW.
- Regular meetings at locality level are taking place, for example in Kassala state 6 locality coordination meetings and one state meeting were held. 
- The Saleema Regional Forum increased the NCCW’s visibility as coordination leading body in the implementation of the National Strategy to abandon FGM/C in one generation.
- The ‘Better Fine-Tuned Coordination Structure’ has been validated through meetings at national and state level and the report dissemination process is ongoing.</t>
  </si>
  <si>
    <t>Periodic updates on progress against national and State strategic plans by  national/ State TF are completed and shared with recommendations for improvement for next reporting period.</t>
  </si>
  <si>
    <t>Periodic updates on progress against national and State strategic plans by national/ State TF  are completed and shared with recommendations for improvement for next reporting period.</t>
  </si>
  <si>
    <t>SFFGC supported GRACe as a center of excellent for research and training resulted in five manuals completed, 9,000 copies produced and disseminated: 
• Advocacy Skills Training Manual: to develop advocacy skills for abandonment of FGM/C and advocacy of effective RH
• Results-based Leadership, Communication and Management: to provide those involved in community based activities (community workers) with a comprehensive set of skills and tools for the management of development projects and programs in a practical way
• Community Dialogue Guidelines: assisting the community facilitators to develop skills in facilitation, communication and monitoring to carry out community dialogues on FGM/C, its consequences and other related issues
• Public Declaration Guidelines: to provide community workers with scientific steps in supporting and leading the communities until reaching the stage of declaring stopping FGM/C
• Community Engagement Tools: to enhance the involvement of women, men, girls and boys to discuss FGM/C to become agents of positive change and carry out collective action to builds consensus on FGM/C abandonment</t>
  </si>
  <si>
    <t>• SFFGC Research Agenda and Sudan Desk Review on FGM/C are endorsed by TC and SC
• Dissemination workshop in Dec. 2016 disseminated six SFFGC-sponsored researches to 100 policymakers representing eleven ministries, councils and centers, research institutions, UN agencies, national and international non-governmental organizations, media and selected parliamentarians and judiciaries. 950 abstract booklets printed for distribution and TV, radio and NCCW newsletter and 6 national newspapers covered this event
SFFGC-supported papers completed:
• In-depth analysis of 2014 MICS data on trends related to FGM/C and child marriage
• Analysis and Documentation of Pubic Declarations to Abandon Female Genital Mutilation/Cutting
• Desk review of medical school curricula on harmful practices
• KAP of midwifery students in two states (Khartoum/Kassala)
• Comprehensive SFFGC M&amp;E Plan developed and operationalization of Nov. 2015 logframe revisions</t>
  </si>
  <si>
    <r>
      <t>Target</t>
    </r>
    <r>
      <rPr>
        <b/>
        <sz val="9"/>
        <color rgb="FFFF0000"/>
        <rFont val="Arial Narrow"/>
        <family val="2"/>
      </rPr>
      <t xml:space="preserve"> (Oct 18) </t>
    </r>
  </si>
  <si>
    <r>
      <t xml:space="preserve">Milestone </t>
    </r>
    <r>
      <rPr>
        <b/>
        <sz val="9"/>
        <color rgb="FFFF0000"/>
        <rFont val="Arial Narrow"/>
        <family val="2"/>
      </rPr>
      <t>(Dec 15)</t>
    </r>
  </si>
  <si>
    <t xml:space="preserve">Percentage (%) of Women 15-49 age who approve the continuity of female genital mutilation/cutting (FGM/C)
</t>
  </si>
  <si>
    <t xml:space="preserve">Total: 115 organizations 
FGM/C abandonment structures mapped in 9/10 focus states to support abandonment. 
CBOs
15 (4 new) CBOs have been established and supported focusing on women’s rights (UNFPA Consortium) (15)
Youth Groups
5 youth clubs were strengthened in Dongola locality in Northern State with 150 members each, meaning that 720 youths are engaged in FGM/C debate. Four clubs are exclusively male, while one, Netti club (Burgaig Locality) has a female membership (70 girls) (5)
Social Norms Youth Forum established April 2016 (U. of Khartoum - DSRI) (1)
Girls Clubs
44 girls clubs in over 40 primary schools (1200 members) in Umal Gura and East Gezira localities (44)
Health associations
• A total of 24 health associations (four Midwifery, three Health Visitors, four Obs/Gyn, one paediatric and 18 medical student associations during their annual general assembly meeting) in the states of Khartoum, Gedarif, North Kordofan and South Darfur (43)
• Red Crescent and health promotors association in NS engaged youth on FGM/C. (1)
• Midwifery Students Network was newly established from three midwifery schools in Khartoum state, linked to existing MedSin Khartoum (3)
• Initiation of MedSIN associations in Eastern region (Gedaref, Kassala and Red Sea) (3)
</t>
  </si>
  <si>
    <t>2 new CBOs established in Gedaref locality</t>
  </si>
  <si>
    <t>Number of nationally endorsed sectoral policies &amp; strategies for 2017-2021 aligned to national strategy for FGM/C abandonment</t>
  </si>
  <si>
    <t>2013-2014
N/A as New indicator replaced original</t>
  </si>
  <si>
    <t>MoSW report, UNWomen mapping, Ahfad University Consortium</t>
  </si>
  <si>
    <t>Development Studies &amp; Research Institute- University of Khartoum, Ahfad University Consortium, Civil Society Organisations (in Sudan)</t>
  </si>
  <si>
    <t xml:space="preserve">Number of health practitioners that have made public commitment to abandon FGM/C in their practice (Disaggregated by Health specialization) 
</t>
  </si>
  <si>
    <t>Monitoring reports; Practitioner declarations</t>
  </si>
  <si>
    <t xml:space="preserve">(2013-2014)
2.1. Partially achieved
- Standards have been drafted, yet to be tested and endorsed. 
- Born Saleema Standard Operation Procedures drafted, pending FMoH endorsement.
2.3. Partially achieved
-  36 midwifery schools and 5 emergency schools are using a revised curriculum which incorporates FGM/C, Child Marriage and gender issues.
- Initial assessment for academia will be undertaken to generate baseline. 
5.1. and 5.2. 
On Track
- Research conducted and findings finalized.  
- Curriculum has been developed, tested and upgraded. 
- 24 national tutors have been trained in using the upgraded curriculum 500 student midwives enrolled are been educated based on the curriculum 
40 midwives in Kassala, Gedarif and Blue Nile; received trainings on BCC and counselling for FGM/C.
- In Kassala state the trained midwives have conducted 20 community mobilization sessions in Rural Kassala.
- First Assembly of the Sudan Midwifery Association dedicated to FGM/C abandonment.
</t>
  </si>
  <si>
    <t xml:space="preserve">Meetings or Conferences at which research supported by SFFGC is disseminated  at national and/or international forums.
</t>
  </si>
  <si>
    <t>Saleema Annual Survey Collected T1 Data; Surveillance system design</t>
  </si>
  <si>
    <t>Prevalence rate (%) of re-infibulation amongst women 15-49 years, who have delivered in the previous 12 months (re-infibulation)
Related to Output Indicator that was discontinued due to lack of data
6.3. Percentage of women who intend or not intend to undergo re-infibulation</t>
  </si>
  <si>
    <t>Data on this indicator has been collected in the MICS 2014. The analysis was not reported in the MICS 2014 final report due to the fact that the re-circumcision indicator is not in the standardized MICS reporting template. The data has been analysed in the forthcoming MICS 2014 secondary analysis on FGM/C.
A small scale study has been conducted on the re-circumcision rate in Omdurman Maternity, Khartoum State, which was not supported by SFFGC. The full text is provided. 2,434 primigravidae (first delivery) mostly comprised of age category 20 - 30 years (89%) were examined by doctor during delivery and post delivery.  32.5% were circumcised (type II [72.1%], Type I [24.0%] and Type III [3.9%]). De-circumcision was done in 94.1% of circumcised women and 89.6% had re-circumcision performed (data was not collected on the specific type of re-circumcision, e.g. re-infibulation rates).
New WHO surveillance system protocol integrates re-infibulation.</t>
  </si>
  <si>
    <r>
      <t xml:space="preserve">Number of women, health and youth groups / organizations /unions/networks/ associations engaged in FGM/C abandonment </t>
    </r>
    <r>
      <rPr>
        <sz val="9"/>
        <color rgb="FFFF0000"/>
        <rFont val="Arial"/>
        <family val="2"/>
      </rPr>
      <t>established by or actively supported by SFFGC programme</t>
    </r>
    <r>
      <rPr>
        <sz val="9"/>
        <rFont val="Arial"/>
        <family val="2"/>
      </rPr>
      <t xml:space="preserve">
 </t>
    </r>
  </si>
  <si>
    <r>
      <rPr>
        <sz val="9"/>
        <color rgb="FFFF0000"/>
        <rFont val="Arial"/>
        <family val="2"/>
      </rPr>
      <t>Number of Institutional bodies with a policy guidance that incorporates</t>
    </r>
    <r>
      <rPr>
        <sz val="9"/>
        <rFont val="Arial"/>
        <family val="2"/>
      </rPr>
      <t xml:space="preserve"> FGM/C into curricular and institutional training package in National and State entities.
</t>
    </r>
  </si>
  <si>
    <t xml:space="preserve">Change in social norms for FGM/C abandonment (based on social norms factor), at state level 
(Desired direction of change: Decrease)
</t>
  </si>
  <si>
    <t>T3=</t>
  </si>
  <si>
    <t>Saleema annual survey collected T2 Data</t>
  </si>
  <si>
    <t xml:space="preserve">Saleema annual survey collected T3
% decrease in 3-5 of 18 states in Sudan </t>
  </si>
  <si>
    <t>Saleema T4 Data (TO BE ADDED)
% decrease I 3-5 of 18 states in Sudan</t>
  </si>
  <si>
    <t>T1 Data = 27% in 10 focus states</t>
  </si>
  <si>
    <t>T2 Data = 26% in 10 focus states</t>
  </si>
  <si>
    <t>Saleema Annual Survey Collected T2 Data;
Surveillance system sentinel sites established</t>
  </si>
  <si>
    <r>
      <t xml:space="preserve">Saleema Annual Survey Collected T3 Data
Surveillance system sentinel sites producing data on indicator
</t>
    </r>
    <r>
      <rPr>
        <sz val="9"/>
        <color rgb="FFFF0000"/>
        <rFont val="Arial Narrow"/>
        <family val="2"/>
      </rPr>
      <t>25%</t>
    </r>
  </si>
  <si>
    <t>40.9 %  of women age 15-49 years who state that FGM/C should be continued (MICS 2014)</t>
  </si>
  <si>
    <t>Saleema T1 Data: 11% stated they will continue FGC</t>
  </si>
  <si>
    <t>Saleema T2 Data: 13% stated they will continue FGC</t>
  </si>
  <si>
    <t>MICS2018 Data</t>
  </si>
  <si>
    <t>Lower than 39% (Saleema Annual Survey)</t>
  </si>
  <si>
    <t xml:space="preserve">Lower than 38% (MICS 2018)
</t>
  </si>
  <si>
    <t>T1 Data = 2.51 (out of 5)</t>
  </si>
  <si>
    <t xml:space="preserve">T2= 2.39 (out of 5) </t>
  </si>
  <si>
    <t>Number of communities declaring public commitment to FGM/C abandonment following public declaration standards</t>
  </si>
  <si>
    <t>Declines in national prevalence rates for all women would trail behind actual changes in practice. Even if all cutting immediately ceased, it would take decades before this new FGC-free generation to overtake the older women who were cut in their youth. 
Thus the target for the older generation not expected to decrease substantially. The age group for which cutting predominantly occurs in Sudan is 5-9 years age group.  Younger age cohort is where change can be detected - 0-14. Overall, the 0-14 cohort is expected to decrease 5 percentage points from the 2014 data. Future analysis of MICS data (2018 planned and 2022 planned) will accord special attention to the disagreggated analysis of age cohorts 5-9 and 10-14.</t>
  </si>
  <si>
    <t>In 2013, started in 18 states, reduced to 10 in 2016 and 5 in 2017 to concentrate program effects in promising states according to performance analysis. Population size reached is relatively small compared to total population of the state. 
Community engagement will take place in communities selected according to criteria and positive entry points. Community engagement will use different dialogue methods such as Saleema and M&amp;R, health promotion, etc. Dialogues will occur regularly over 12-18 months. Participation in activities will positively influence their perceptions, beliefs and attitudes and the norms upholding FGM/C.  Programme will try to measure empowerment and report on learnings, noting this is a new area in Sudan.
Public declarations from 2016 onward are following new standards that ensure time of engagement in a community, broad participation, and sustainability mechanisms in place.</t>
  </si>
  <si>
    <t>Assumes that law will be tabled in parliament and move forward to a vote and adoption. Potential conflicts may arise in the adoption of the Criminal Act due to other articles. Unclear if the new Sudanese constituion needs to be adopted prior to the new criminal act. Enforcement needs to be conceptualized for the next phase. State level laws will follow national laws.</t>
  </si>
  <si>
    <r>
      <t xml:space="preserve">This reflects the increased emphasis on lesson-learning.  It also acknowledges the importance of catalytic action and social change communication (SCC) in ending FGC. Need to invest more in ensuring that the M&amp;E systems are user-friendly, and qualitative as well as quantitative This will involve ongoing mentoring as well as training. 
Saleema M&amp;E system will provide information on a regular basis on both social norms changes and public declaration monitoring. 
National forums relates to information sharing beyond the immediate environment.  By the end of the programme period  information and understanding needs to have reached more widely and to be demonstrating the effect of high investment in end-FGC in Sudan.
Level of exposure and participation in national and international forum should  include individuals who are able to make a difference, who can champion the cause.
</t>
    </r>
    <r>
      <rPr>
        <sz val="9"/>
        <color rgb="FFFF0000"/>
        <rFont val="Arial"/>
        <family val="2"/>
      </rPr>
      <t xml:space="preserve">
</t>
    </r>
  </si>
  <si>
    <t>32% (MICS 2014)</t>
  </si>
  <si>
    <t xml:space="preserve">27% (MICS 2018)
</t>
  </si>
  <si>
    <t>SHHS 2010, MICS 2014, MICS 2018 planned</t>
  </si>
  <si>
    <t>The three indicators put together measures a construct of social norms as they relate to the abandonment of FGM/C, a precursor to behaviour change. Measured in the areas of programmatic focus for the timeframe. Social norms 'factor' composed of four measures that are a validated scale. Will only be reporting statistically significant effects in the 95% percentile of confidence. 
Changes in knowledge, attitudes and behaviours achieved through project interventions will be of sufficient scale to measurably impact on rates of prevalence of FGC within the four year timeframe of the initial phase of the programme.</t>
  </si>
  <si>
    <r>
      <t xml:space="preserve">15,000 boys and 20,000 girls in </t>
    </r>
    <r>
      <rPr>
        <b/>
        <i/>
        <sz val="9"/>
        <color rgb="FFFF0000"/>
        <rFont val="Arial Narrow"/>
        <family val="2"/>
      </rPr>
      <t>targeted communities</t>
    </r>
    <r>
      <rPr>
        <sz val="9"/>
        <color rgb="FFFF0000"/>
        <rFont val="Arial Narrow"/>
        <family val="2"/>
      </rPr>
      <t xml:space="preserve"> through Saleema and all other community engagement methods </t>
    </r>
    <r>
      <rPr>
        <b/>
        <sz val="9"/>
        <color rgb="FFFF0000"/>
        <rFont val="Arial Narrow"/>
        <family val="2"/>
      </rPr>
      <t>(In 5 of 7 states and 10 of 20 localities)</t>
    </r>
  </si>
  <si>
    <r>
      <t xml:space="preserve">55,000 children [20,000 boys and 35,000 girls] reached in targeted communities through Saleema and all other community engagement methods. </t>
    </r>
    <r>
      <rPr>
        <b/>
        <sz val="9"/>
        <color rgb="FFFF0000"/>
        <rFont val="Arial Narrow"/>
        <family val="2"/>
      </rPr>
      <t>(In 5 of 7 states and 10 of 20 localities)</t>
    </r>
  </si>
  <si>
    <t>1 youth forum held nationally, 1 in state with representatives from 10 targeted states attending</t>
  </si>
  <si>
    <t>1 youth forum by end 2016 at national level</t>
  </si>
  <si>
    <t xml:space="preserve"> National SFFGC youth forum held with representatives from targeted states attending</t>
  </si>
  <si>
    <r>
      <t xml:space="preserve">Active groups/networks will influence the level of awareness on FGM/C issues amongst young people in Sudan, and will help to make a catalytic effect on groups in Sudan. Groups may be different from one year to another year. Entry points are women, youth, health practitioner groups. Other target groups include farmers union, pastoralists union, Sufi (religions) sector etc. Level of commitment to end FGM/C amongst youth in Sudan is measured through youth-led forums. The additional information collected through the programme needs to further define the qualitative nature of the movements. </t>
    </r>
    <r>
      <rPr>
        <sz val="9"/>
        <color rgb="FFFF0000"/>
        <rFont val="Arial"/>
        <family val="2"/>
      </rPr>
      <t xml:space="preserve">
</t>
    </r>
    <r>
      <rPr>
        <sz val="9"/>
        <rFont val="Arial"/>
        <family val="2"/>
      </rPr>
      <t xml:space="preserve">
</t>
    </r>
  </si>
  <si>
    <t xml:space="preserve">Continue to support 10 State Coordination Task Forces. Effectiveness of coordination mechanisms at national, state and community level will ensure the institutionalization of FGM/C in to key policies and guidelines. It will ensure broad participation of key institutions in the FGC abandonment agenda. The measure of coordination can be assessed through the meetings, minutes,  periodic reviews describing achievements at national and state level. Willingness to refine national strategy if needed.  Tasks Forces stakeholders have a common understanding of what constitutes effectiveness and required coordination.
Abandoning FGM/C included in curricula and institutional guidelines. Milestones and targets are related to the development of the guides and approval. Enforcement for a phase 2.  
</t>
  </si>
  <si>
    <t xml:space="preserve">School Health Curriculum (1) 
Pilot Midwifery In service training package that incorporates FGM/C in 2 States and evaluated. </t>
  </si>
  <si>
    <t xml:space="preserve">School Health Curriculum (1) 
Evaluated Midwifery In service training package that incorporates FGM/C is rolled out Nationally. (18 States) </t>
  </si>
  <si>
    <t>Two data collection points of Saleema survey carried out</t>
  </si>
  <si>
    <t>Three data collection points of Saleema Survey carried out</t>
  </si>
  <si>
    <t xml:space="preserve">• As part of Saleema Initiative monitoring and evaluation system the first and the second round of data collection in 18 states completed. 
• CP IMS data on FGM/C produced by NCCW/SCCW for Jan-Dec 2016 for 18 states recording 444 events related to FGM/C abandonment. 
</t>
  </si>
  <si>
    <t>Baseline is 0 groups established by or actively supported by SFFGC</t>
  </si>
  <si>
    <t xml:space="preserve">504 community midwives signed a declaration during the graduation within the celebration of international zero tolerance day against FGM/C to pass a law against FGM/C. These new declarations increase the cumulative pledges to 2,085, about 18% of the community midwives in the ten targeted states. 
600 medical students from different medical schools signed a declaration under the title “Medical Students Against Female Genital Mutilation”. 
108 participants from the Annual Obstetrics and Gynaecology Society Congress Meeting signed a declaration against the medicalization of FGM/C and called for activation of code of conduct.
</t>
  </si>
  <si>
    <t>To be completed by December 2017</t>
  </si>
  <si>
    <t xml:space="preserve">Two researches supported by FMOH on FGM/C care within health services and on mapping of active CSOs providing RH/FGM/C services
42 new research documents available on GRACe FGM/C database
Ahfad University consortium produced a RBM manual for its members
</t>
  </si>
  <si>
    <t xml:space="preserve">SFFGC IPs workshop held in May 2017
Four abstracts of research (MoH, Obs/Gyn, Pediatric) supported by SFFGC accepted in FGM expert meeting “FGM Management and Prevention – sharing data and experiences and improving collaboration” with 30 countries in WHO.  Invitation of WHO in January 2017, to share FGM Surveillance in Sudan Experience in “Implementation of WHO guidelines on female genital mutilation” in Europe and globally
</t>
  </si>
  <si>
    <t>Parliamentary hearing pending</t>
  </si>
  <si>
    <t>School heatlh curriculum exists
Midwife pilot pending approval
New Nursing school curriculum released</t>
  </si>
  <si>
    <t xml:space="preserve">Step forward by NCCW in the review of the national strategy to abandon FGM/C during the annual SFFGC stakeholders meeting. 
In SFFGC assessment, the majority of strategies and policies that will support FGM/C abandonment have been put in place or revised, and the emphasis is now in operationalizing and having accountability frameworks in place for the roll-out of these plans.
</t>
  </si>
  <si>
    <t xml:space="preserve">• NTF 4 meetings in Q1-2
• 14 STF meetings held in 9 of 10 focus states
Active national and state task forces meeting in regular scheduled timeframes and for extraordinary work as needed. Currently major gaps exist in the consolidation of action plans to form one master FGM/C abandonment plan representing all stakeholders.
</t>
  </si>
  <si>
    <t>Five hundred Sudanese Medical Students initiated a social movement by signing   a declaration “Medical Students Against Female Genital Mutilation’ on 14th January 2017 that was attended by 650 medical students.   
The event reached out to medical students and their network as part of the theme ‘Creating social movements within medical students and Advocacy to de-medicalize and abandon this practice" through ten creative and innovative presentations, plays, drama and songs. 
3,000 online viewers were reached from live broadcast through Facebook addresses (https://www.facebook.com/events/625746877628713/, https://www.facebook.com/SCORAtalk/?fref=nf,(https://www.facebook.com/groups/347039878647817/) and “SCORAtalks” on twitter and Instagram. 
SFFGC trained 25 SCORA master trainers, who then trained 462 medical students in five states during SCORA campaign. 
Over 120 young people attended/participated in The Youth Forums organized by the National Youth forum on Social Norms (FGM/C and Child Marriage) in April 2016, under the leadership and guidance of the Development Studies and Research Institute, University of Khartoum, NCCW, and the UN joint partnership Sudan free of FGC (UNICEF, UNFPA, WHO). 
The members of the forum represents different NGOs/CBOs, and institutions working in the area of development in general. The membership of the consortium is open to all Sudanese youth activists who want to contribute to the movement to free Sudan from FGM/C and child marriage.</t>
  </si>
  <si>
    <r>
      <t xml:space="preserve">Health professionals communities declarations included: 
a) 2,085 signatures from midwifery community from Gedarif, North Kordofan, South Darfur and Khartoum state as a collective call for a petition to enforce a law against FGM/C
b) 600 medical students from different medical schools signed a petition enforce a law against FGM/C
c) 111 paediatricians signed declaration towards abandonment of FGM/C practice and activation of code of conduct that prohibits the practice
d) 108 obstetricians signed declaration against medicalization of FGM/C advocating towards the abandonment of it.   
</t>
    </r>
    <r>
      <rPr>
        <b/>
        <sz val="9"/>
        <rFont val="Arial Narrow"/>
        <family val="2"/>
      </rPr>
      <t>Total = 2904</t>
    </r>
  </si>
  <si>
    <t>FGM/C abandonment integrated into annual action plans of National Council on Child Welfare, Ministry of Welfare and Social Security, Ministry of Education, Ministry of Guidance and Endowment and Federal Ministry of Health (MCH Directorate).
Health sector plans integrated FGM/C in 2016:
• Launch of Ten in Five MCNH strategy with FGM/C content integrated;
• Review of FGM/C content in Health Information Systems and surveillance systems
• Endorsement by MoE of FGM/C integration in School Health Programme 
• Trained 100 locality reproductive health supervisors in six of ten SFFGC targeted states (Gezira, Gedaref, North Kordofan, Northern, Sinnar and River Nile) to integrate FGM/C within annual RH locality plans. 10 states have plans in place.
• Sudan Medical Council Code of Conduct against FGM/C under review
• Midwives and Nurses Code of Conduct against FGM/C under reviewed and endorsed. Its contents has been integrated in the pre-license training package contents. 
• Accelerated actions for health of adolescents was launched in June 2017 with an integrated component of FGM/C (Under the national strategy for adolescents health).
                                                                                                                                                                                   Social Welfare Policies Integrating FGM/C in 2016:
• Review and validation of the GBV policy (addressing FGM/C as a form of GBV) in December and orientation sessions held with 220 community leaders in 4 states (Kassala, North Kordofan, White Nile and Khartoum)
• National Women Empowerment Policy (addressing FGM/C) validated in 2016
• National Strategy for Family Development (integrating FGM/C content) validated in 2016</t>
  </si>
  <si>
    <t>683 communities cumulative from 2008-Oct. 2013</t>
  </si>
  <si>
    <t xml:space="preserve">800 communities (Cumulative)
</t>
  </si>
  <si>
    <t>900 communities (Cumulative)</t>
  </si>
  <si>
    <t>50 new communities 
(Note: in 2017, logframe is amended to report annual number of communities and no longer cumulative)</t>
  </si>
  <si>
    <t>Child Protection Information Management System on FGM/C</t>
  </si>
  <si>
    <t>42 community declarations, cumulatively 996 communities since 2008</t>
  </si>
  <si>
    <t>950 communities (Cumulative)</t>
  </si>
  <si>
    <t xml:space="preserve">126 communities from Oct-13 to Oct 14, cumulative 809 communities since 2008
</t>
  </si>
  <si>
    <t>145 communities, cumulative 954 communities since 2008</t>
  </si>
  <si>
    <t>1  community (as of 31 July)</t>
  </si>
  <si>
    <t xml:space="preserve">28 community associations and protection groups participated in exchange visits;
Three new CBOs established in Kassala (Banat 13, Alshrefi and Kormota communities)
Social Norms Youth Forum (DSRI)
SCORA (MedSin Sudan)
Obs/GYN society 
Total: 34 groups supported by SFFGC
</t>
  </si>
  <si>
    <t xml:space="preserve">Community dialogues in 313 communities reached at least:
25,026 girls
12,283 boys
Ahfad Consortium: 75 girls and 70 boys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</si>
</sst>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3" formatCode="_-* #,##0.00_-;\-* #,##0.00_-;_-* &quot;-&quot;??_-;_-@_-"/>
    <numFmt numFmtId="164" formatCode="_-* #,##0_-;\-* #,##0_-;_-* &quot;-&quot;??_-;_-@_-"/>
    <numFmt numFmtId="165" formatCode="0.0"/>
    <numFmt numFmtId="166" formatCode="0.0%"/>
  </numFmts>
  <fonts count="15" x14ac:knownFonts="1">
    <font>
      <sz val="10"/>
      <name val="Arial"/>
    </font>
    <font>
      <sz val="10"/>
      <name val="Arial"/>
      <family val="2"/>
    </font>
    <font>
      <sz val="10"/>
      <name val="Arial"/>
      <family val="2"/>
    </font>
    <font>
      <sz val="9"/>
      <name val="Arial"/>
      <family val="2"/>
    </font>
    <font>
      <b/>
      <sz val="9"/>
      <name val="Arial"/>
      <family val="2"/>
    </font>
    <font>
      <sz val="9"/>
      <name val="Arial Narrow"/>
      <family val="2"/>
    </font>
    <font>
      <b/>
      <sz val="9"/>
      <name val="Arial Narrow"/>
      <family val="2"/>
    </font>
    <font>
      <sz val="10"/>
      <name val="Arial Narrow"/>
      <family val="2"/>
    </font>
    <font>
      <sz val="10"/>
      <color rgb="FFFF0000"/>
      <name val="Arial Narrow"/>
      <family val="2"/>
    </font>
    <font>
      <sz val="9"/>
      <color rgb="FFFF0000"/>
      <name val="Arial"/>
      <family val="2"/>
    </font>
    <font>
      <sz val="9"/>
      <color rgb="FFFF0000"/>
      <name val="Arial Narrow"/>
      <family val="2"/>
    </font>
    <font>
      <b/>
      <sz val="9"/>
      <color rgb="FFFF0000"/>
      <name val="Arial"/>
      <family val="2"/>
    </font>
    <font>
      <b/>
      <sz val="9"/>
      <color rgb="FFFF0000"/>
      <name val="Arial Narrow"/>
      <family val="2"/>
    </font>
    <font>
      <b/>
      <i/>
      <sz val="9"/>
      <color rgb="FFFF0000"/>
      <name val="Arial Narrow"/>
      <family val="2"/>
    </font>
    <font>
      <sz val="8"/>
      <name val="Arial Narrow"/>
      <family val="2"/>
    </font>
  </fonts>
  <fills count="15">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92D05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29">
    <xf numFmtId="0" fontId="0" fillId="0" borderId="0" xfId="0"/>
    <xf numFmtId="0" fontId="2" fillId="0" borderId="0" xfId="0" applyFont="1"/>
    <xf numFmtId="9" fontId="0" fillId="0" borderId="0" xfId="2" applyFont="1"/>
    <xf numFmtId="0" fontId="1" fillId="0" borderId="0" xfId="0" applyFont="1"/>
    <xf numFmtId="0" fontId="4" fillId="0" borderId="1" xfId="0" applyFont="1" applyBorder="1" applyAlignment="1">
      <alignment horizontal="center" vertical="top" wrapText="1"/>
    </xf>
    <xf numFmtId="0" fontId="4" fillId="0" borderId="0" xfId="0" applyFont="1" applyFill="1" applyBorder="1" applyAlignment="1">
      <alignment vertical="top" wrapText="1"/>
    </xf>
    <xf numFmtId="0" fontId="4" fillId="3" borderId="1" xfId="0" applyFont="1" applyFill="1" applyBorder="1" applyAlignment="1">
      <alignment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9" fontId="5" fillId="0" borderId="3" xfId="0" applyNumberFormat="1" applyFont="1" applyBorder="1" applyAlignment="1">
      <alignment horizontal="left" vertical="top" wrapText="1"/>
    </xf>
    <xf numFmtId="0" fontId="4" fillId="2" borderId="1" xfId="0" applyFont="1" applyFill="1" applyBorder="1" applyAlignment="1">
      <alignment vertical="top" wrapText="1"/>
    </xf>
    <xf numFmtId="0" fontId="4" fillId="2" borderId="3" xfId="0" applyFont="1" applyFill="1" applyBorder="1" applyAlignment="1">
      <alignment vertical="top" wrapText="1"/>
    </xf>
    <xf numFmtId="0" fontId="6" fillId="4" borderId="3" xfId="0" applyFont="1" applyFill="1" applyBorder="1" applyAlignment="1">
      <alignment vertical="top" wrapText="1"/>
    </xf>
    <xf numFmtId="0" fontId="4" fillId="7" borderId="8" xfId="0" applyFont="1" applyFill="1" applyBorder="1" applyAlignment="1">
      <alignment vertical="top" wrapText="1"/>
    </xf>
    <xf numFmtId="0" fontId="3" fillId="5" borderId="5" xfId="0" applyFont="1" applyFill="1" applyBorder="1" applyAlignment="1">
      <alignment vertical="top" wrapText="1"/>
    </xf>
    <xf numFmtId="0" fontId="4" fillId="0" borderId="2" xfId="0" applyFont="1" applyBorder="1" applyAlignment="1">
      <alignment horizontal="center" vertical="top" wrapText="1"/>
    </xf>
    <xf numFmtId="0" fontId="5" fillId="6" borderId="1" xfId="0" applyFont="1" applyFill="1" applyBorder="1" applyAlignment="1">
      <alignment vertical="top" wrapText="1"/>
    </xf>
    <xf numFmtId="0" fontId="5" fillId="0" borderId="1" xfId="0" applyFont="1" applyFill="1" applyBorder="1" applyAlignment="1">
      <alignment vertical="top" wrapText="1"/>
    </xf>
    <xf numFmtId="0" fontId="3" fillId="0" borderId="6" xfId="0" applyFont="1" applyBorder="1" applyAlignment="1">
      <alignment vertical="top" wrapText="1"/>
    </xf>
    <xf numFmtId="0" fontId="3" fillId="5" borderId="2" xfId="0" applyFont="1" applyFill="1" applyBorder="1" applyAlignment="1">
      <alignment vertical="top" wrapText="1"/>
    </xf>
    <xf numFmtId="0" fontId="3" fillId="0" borderId="7" xfId="0" applyFont="1" applyBorder="1" applyAlignment="1">
      <alignment vertical="top" wrapText="1"/>
    </xf>
    <xf numFmtId="0" fontId="6" fillId="0" borderId="0" xfId="0" applyFont="1" applyFill="1" applyBorder="1" applyAlignment="1">
      <alignment vertical="top" wrapText="1"/>
    </xf>
    <xf numFmtId="0" fontId="4" fillId="2" borderId="8" xfId="0" applyFont="1" applyFill="1" applyBorder="1" applyAlignment="1">
      <alignment vertical="top" wrapText="1"/>
    </xf>
    <xf numFmtId="0" fontId="6" fillId="4" borderId="8" xfId="0" applyFont="1" applyFill="1" applyBorder="1" applyAlignment="1">
      <alignment vertical="top" wrapText="1"/>
    </xf>
    <xf numFmtId="9" fontId="5" fillId="0" borderId="3" xfId="0" applyNumberFormat="1" applyFont="1" applyBorder="1" applyAlignment="1">
      <alignment vertical="top" wrapText="1"/>
    </xf>
    <xf numFmtId="0" fontId="4" fillId="6" borderId="3" xfId="0" applyFont="1" applyFill="1" applyBorder="1" applyAlignment="1">
      <alignment vertical="top" wrapText="1"/>
    </xf>
    <xf numFmtId="0" fontId="6" fillId="6" borderId="3" xfId="0" applyFont="1" applyFill="1" applyBorder="1" applyAlignment="1">
      <alignment vertical="top" wrapText="1"/>
    </xf>
    <xf numFmtId="164" fontId="4" fillId="0" borderId="3" xfId="1" applyNumberFormat="1" applyFont="1" applyBorder="1" applyAlignment="1">
      <alignment vertical="top" wrapText="1"/>
    </xf>
    <xf numFmtId="0" fontId="4" fillId="0" borderId="3" xfId="0" applyFont="1" applyBorder="1" applyAlignment="1">
      <alignment vertical="top" wrapText="1"/>
    </xf>
    <xf numFmtId="0" fontId="6" fillId="0" borderId="3" xfId="0" applyFont="1" applyBorder="1" applyAlignment="1">
      <alignment vertical="top" wrapText="1"/>
    </xf>
    <xf numFmtId="0" fontId="4" fillId="6" borderId="1" xfId="0" applyFont="1" applyFill="1" applyBorder="1" applyAlignment="1">
      <alignment vertical="top"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5" fillId="6" borderId="9" xfId="0" applyFont="1" applyFill="1" applyBorder="1" applyAlignment="1">
      <alignment horizontal="left" vertical="top" wrapText="1"/>
    </xf>
    <xf numFmtId="0" fontId="5" fillId="0" borderId="1" xfId="0" applyFont="1" applyFill="1" applyBorder="1" applyAlignment="1">
      <alignment horizontal="left" vertical="top" wrapText="1"/>
    </xf>
    <xf numFmtId="0" fontId="3" fillId="5" borderId="5" xfId="0" applyFont="1" applyFill="1" applyBorder="1" applyAlignment="1">
      <alignment vertical="center" wrapText="1"/>
    </xf>
    <xf numFmtId="0" fontId="4" fillId="7" borderId="3" xfId="0" applyFont="1" applyFill="1" applyBorder="1" applyAlignment="1">
      <alignment vertical="top" wrapText="1"/>
    </xf>
    <xf numFmtId="0" fontId="3" fillId="5" borderId="2" xfId="0" applyFont="1" applyFill="1" applyBorder="1" applyAlignment="1">
      <alignment vertical="center" wrapText="1"/>
    </xf>
    <xf numFmtId="8" fontId="6" fillId="0" borderId="3" xfId="0" applyNumberFormat="1" applyFont="1" applyBorder="1" applyAlignment="1">
      <alignment vertical="top" wrapText="1"/>
    </xf>
    <xf numFmtId="0" fontId="4" fillId="0" borderId="5" xfId="0" applyFont="1" applyBorder="1" applyAlignment="1">
      <alignment horizontal="center" vertical="top" wrapText="1"/>
    </xf>
    <xf numFmtId="0" fontId="5" fillId="0" borderId="1" xfId="0" applyFont="1" applyBorder="1" applyAlignment="1">
      <alignment vertical="top" wrapText="1"/>
    </xf>
    <xf numFmtId="0" fontId="4" fillId="0" borderId="10" xfId="0" applyFont="1" applyBorder="1" applyAlignment="1">
      <alignment horizontal="center" vertical="top" wrapText="1"/>
    </xf>
    <xf numFmtId="0" fontId="5" fillId="6" borderId="9" xfId="0" applyFont="1" applyFill="1" applyBorder="1" applyAlignment="1">
      <alignment vertical="top" wrapText="1"/>
    </xf>
    <xf numFmtId="0" fontId="7" fillId="0" borderId="0" xfId="0" applyFont="1"/>
    <xf numFmtId="43" fontId="6" fillId="0" borderId="3" xfId="0" applyNumberFormat="1" applyFont="1" applyBorder="1" applyAlignment="1">
      <alignment vertical="top" wrapText="1"/>
    </xf>
    <xf numFmtId="43" fontId="4" fillId="6" borderId="3" xfId="1" applyFont="1" applyFill="1" applyBorder="1" applyAlignment="1">
      <alignment vertical="top" wrapText="1"/>
    </xf>
    <xf numFmtId="1" fontId="5" fillId="0" borderId="3" xfId="0" applyNumberFormat="1" applyFont="1" applyBorder="1" applyAlignment="1">
      <alignment horizontal="left" vertical="top" wrapText="1"/>
    </xf>
    <xf numFmtId="1" fontId="5" fillId="0" borderId="1" xfId="0" applyNumberFormat="1" applyFont="1" applyFill="1" applyBorder="1" applyAlignment="1">
      <alignment vertical="top" wrapText="1"/>
    </xf>
    <xf numFmtId="164" fontId="4" fillId="0" borderId="3" xfId="1" applyNumberFormat="1" applyFont="1" applyBorder="1" applyAlignment="1">
      <alignment horizontal="left" vertical="top" wrapText="1"/>
    </xf>
    <xf numFmtId="0" fontId="8" fillId="0" borderId="0" xfId="0" applyFont="1"/>
    <xf numFmtId="0" fontId="4" fillId="3" borderId="2" xfId="0" applyFont="1" applyFill="1" applyBorder="1" applyAlignment="1">
      <alignment vertical="top" wrapText="1"/>
    </xf>
    <xf numFmtId="0" fontId="3" fillId="5" borderId="4" xfId="0" applyFont="1" applyFill="1" applyBorder="1" applyAlignment="1">
      <alignment vertical="top" wrapText="1"/>
    </xf>
    <xf numFmtId="0" fontId="4" fillId="3" borderId="2" xfId="0" applyFont="1" applyFill="1" applyBorder="1" applyAlignment="1">
      <alignment vertical="top" wrapText="1"/>
    </xf>
    <xf numFmtId="0" fontId="4" fillId="6" borderId="8" xfId="0" applyFont="1" applyFill="1" applyBorder="1" applyAlignment="1">
      <alignment vertical="top" wrapText="1"/>
    </xf>
    <xf numFmtId="9" fontId="3" fillId="5" borderId="5" xfId="0" applyNumberFormat="1" applyFont="1" applyFill="1" applyBorder="1" applyAlignment="1">
      <alignment horizontal="center" vertical="center" wrapText="1"/>
    </xf>
    <xf numFmtId="0" fontId="11" fillId="0" borderId="0" xfId="0" applyFont="1" applyFill="1" applyBorder="1" applyAlignment="1">
      <alignment vertical="top" wrapText="1"/>
    </xf>
    <xf numFmtId="0" fontId="12" fillId="0" borderId="0" xfId="0" applyFont="1" applyFill="1" applyBorder="1" applyAlignment="1">
      <alignment vertical="top" wrapText="1"/>
    </xf>
    <xf numFmtId="9" fontId="10" fillId="0" borderId="3" xfId="0" applyNumberFormat="1" applyFont="1" applyBorder="1" applyAlignment="1">
      <alignment horizontal="left" vertical="top" wrapText="1"/>
    </xf>
    <xf numFmtId="0" fontId="12" fillId="4" borderId="3" xfId="0" applyFont="1" applyFill="1" applyBorder="1" applyAlignment="1">
      <alignment vertical="top" wrapText="1"/>
    </xf>
    <xf numFmtId="0" fontId="11" fillId="0" borderId="9" xfId="0" applyFont="1" applyFill="1" applyBorder="1" applyAlignment="1">
      <alignment vertical="top" wrapText="1"/>
    </xf>
    <xf numFmtId="0" fontId="12" fillId="0" borderId="9" xfId="0" applyFont="1" applyFill="1" applyBorder="1" applyAlignment="1">
      <alignment vertical="top" wrapText="1"/>
    </xf>
    <xf numFmtId="0" fontId="5" fillId="0" borderId="3" xfId="0" applyNumberFormat="1" applyFont="1" applyBorder="1" applyAlignment="1">
      <alignment horizontal="left" vertical="top" wrapText="1"/>
    </xf>
    <xf numFmtId="9" fontId="3" fillId="5" borderId="5" xfId="0" applyNumberFormat="1" applyFont="1" applyFill="1" applyBorder="1" applyAlignment="1">
      <alignment vertical="center" wrapText="1"/>
    </xf>
    <xf numFmtId="9" fontId="3" fillId="5" borderId="2" xfId="0" applyNumberFormat="1" applyFont="1" applyFill="1" applyBorder="1" applyAlignment="1">
      <alignment vertical="center" wrapText="1"/>
    </xf>
    <xf numFmtId="165" fontId="6" fillId="4" borderId="3" xfId="0" applyNumberFormat="1" applyFont="1" applyFill="1" applyBorder="1" applyAlignment="1">
      <alignment vertical="top" wrapText="1"/>
    </xf>
    <xf numFmtId="0" fontId="3" fillId="0" borderId="0" xfId="0" applyFont="1" applyBorder="1" applyAlignment="1">
      <alignment vertical="top" wrapText="1"/>
    </xf>
    <xf numFmtId="0" fontId="3" fillId="0" borderId="9" xfId="0" applyFont="1" applyBorder="1" applyAlignment="1">
      <alignment vertical="top" wrapText="1"/>
    </xf>
    <xf numFmtId="165" fontId="5" fillId="0" borderId="3" xfId="0" applyNumberFormat="1" applyFont="1" applyBorder="1" applyAlignment="1">
      <alignment horizontal="left" vertical="top" wrapText="1"/>
    </xf>
    <xf numFmtId="0" fontId="1" fillId="0" borderId="5" xfId="0" applyFont="1" applyBorder="1" applyAlignment="1">
      <alignment vertical="top" wrapText="1"/>
    </xf>
    <xf numFmtId="0" fontId="4" fillId="3" borderId="2" xfId="0" applyFont="1" applyFill="1" applyBorder="1" applyAlignment="1">
      <alignment vertical="top" wrapText="1"/>
    </xf>
    <xf numFmtId="9" fontId="3" fillId="5" borderId="4" xfId="0" applyNumberFormat="1" applyFont="1" applyFill="1" applyBorder="1" applyAlignment="1">
      <alignment horizontal="left" vertical="center" wrapText="1"/>
    </xf>
    <xf numFmtId="9" fontId="3" fillId="5" borderId="4" xfId="0" applyNumberFormat="1" applyFont="1" applyFill="1" applyBorder="1" applyAlignment="1">
      <alignment horizontal="left" vertical="top" wrapText="1"/>
    </xf>
    <xf numFmtId="0" fontId="10" fillId="0" borderId="3" xfId="0" applyFont="1" applyBorder="1" applyAlignment="1">
      <alignment vertical="top" wrapText="1"/>
    </xf>
    <xf numFmtId="0" fontId="5" fillId="9" borderId="1" xfId="0" applyFont="1" applyFill="1" applyBorder="1" applyAlignment="1">
      <alignment vertical="top" wrapText="1"/>
    </xf>
    <xf numFmtId="0" fontId="5" fillId="9" borderId="9" xfId="0" applyFont="1" applyFill="1" applyBorder="1" applyAlignment="1">
      <alignment vertical="top" wrapText="1"/>
    </xf>
    <xf numFmtId="0" fontId="4" fillId="11" borderId="8" xfId="0" applyFont="1" applyFill="1" applyBorder="1" applyAlignment="1">
      <alignment vertical="top" wrapText="1"/>
    </xf>
    <xf numFmtId="0" fontId="4" fillId="12" borderId="3" xfId="0" applyFont="1" applyFill="1" applyBorder="1" applyAlignment="1">
      <alignment vertical="top" wrapText="1"/>
    </xf>
    <xf numFmtId="0" fontId="6" fillId="12" borderId="3" xfId="0" applyFont="1" applyFill="1" applyBorder="1" applyAlignment="1">
      <alignment vertical="top" wrapText="1"/>
    </xf>
    <xf numFmtId="0" fontId="4" fillId="12" borderId="1" xfId="0" applyFont="1" applyFill="1" applyBorder="1" applyAlignment="1">
      <alignment horizontal="center" vertical="top" wrapText="1"/>
    </xf>
    <xf numFmtId="0" fontId="1" fillId="12" borderId="0" xfId="0" applyFont="1" applyFill="1" applyAlignment="1">
      <alignment wrapText="1"/>
    </xf>
    <xf numFmtId="0" fontId="4" fillId="12" borderId="2" xfId="0" applyFont="1" applyFill="1" applyBorder="1" applyAlignment="1">
      <alignment horizontal="center" vertical="top" wrapText="1"/>
    </xf>
    <xf numFmtId="0" fontId="5" fillId="12" borderId="1" xfId="0" applyFont="1" applyFill="1" applyBorder="1" applyAlignment="1">
      <alignment vertical="top" wrapText="1"/>
    </xf>
    <xf numFmtId="0" fontId="3" fillId="12" borderId="6" xfId="0" applyFont="1" applyFill="1" applyBorder="1" applyAlignment="1">
      <alignment vertical="top" wrapText="1"/>
    </xf>
    <xf numFmtId="0" fontId="3" fillId="12" borderId="7" xfId="0" applyFont="1" applyFill="1" applyBorder="1" applyAlignment="1">
      <alignment vertical="top" wrapText="1"/>
    </xf>
    <xf numFmtId="0" fontId="5" fillId="0" borderId="1" xfId="0" applyFont="1" applyBorder="1" applyAlignment="1">
      <alignment horizontal="left" vertical="top" wrapText="1"/>
    </xf>
    <xf numFmtId="0" fontId="5" fillId="9" borderId="1" xfId="0" applyFont="1" applyFill="1" applyBorder="1" applyAlignment="1">
      <alignment horizontal="left" vertical="top" wrapText="1"/>
    </xf>
    <xf numFmtId="0" fontId="6" fillId="4" borderId="1" xfId="0" applyFont="1" applyFill="1" applyBorder="1" applyAlignment="1">
      <alignment vertical="top" wrapText="1"/>
    </xf>
    <xf numFmtId="0" fontId="3" fillId="0" borderId="1" xfId="0" applyFont="1" applyBorder="1" applyAlignment="1">
      <alignment horizontal="left" vertical="top" wrapText="1"/>
    </xf>
    <xf numFmtId="1" fontId="5" fillId="9" borderId="9" xfId="0" applyNumberFormat="1" applyFont="1" applyFill="1" applyBorder="1" applyAlignment="1">
      <alignment vertical="top" wrapText="1"/>
    </xf>
    <xf numFmtId="1" fontId="5" fillId="9" borderId="1" xfId="0" applyNumberFormat="1" applyFont="1" applyFill="1" applyBorder="1" applyAlignment="1">
      <alignment vertical="top" wrapText="1"/>
    </xf>
    <xf numFmtId="0" fontId="4" fillId="12" borderId="2" xfId="0" applyFont="1" applyFill="1" applyBorder="1" applyAlignment="1">
      <alignment vertical="top" wrapText="1"/>
    </xf>
    <xf numFmtId="0" fontId="6" fillId="12" borderId="8" xfId="0" applyFont="1" applyFill="1" applyBorder="1" applyAlignment="1">
      <alignment vertical="top" wrapText="1"/>
    </xf>
    <xf numFmtId="0" fontId="6" fillId="12" borderId="1" xfId="0" applyFont="1" applyFill="1" applyBorder="1" applyAlignment="1">
      <alignment vertical="top" wrapText="1"/>
    </xf>
    <xf numFmtId="0" fontId="3" fillId="12" borderId="3" xfId="0" applyFont="1" applyFill="1" applyBorder="1" applyAlignment="1">
      <alignment vertical="top" wrapText="1"/>
    </xf>
    <xf numFmtId="9" fontId="3" fillId="12" borderId="4" xfId="0" applyNumberFormat="1" applyFont="1" applyFill="1" applyBorder="1" applyAlignment="1">
      <alignment horizontal="left" vertical="top" wrapText="1"/>
    </xf>
    <xf numFmtId="0" fontId="4" fillId="12" borderId="10" xfId="0" applyFont="1" applyFill="1" applyBorder="1" applyAlignment="1">
      <alignment horizontal="center" vertical="top" wrapText="1"/>
    </xf>
    <xf numFmtId="1" fontId="5" fillId="12" borderId="3" xfId="0" applyNumberFormat="1" applyFont="1" applyFill="1" applyBorder="1" applyAlignment="1">
      <alignment horizontal="left" vertical="top" wrapText="1"/>
    </xf>
    <xf numFmtId="9" fontId="3" fillId="12" borderId="5" xfId="0" applyNumberFormat="1" applyFont="1" applyFill="1" applyBorder="1" applyAlignment="1">
      <alignment vertical="center" wrapText="1"/>
    </xf>
    <xf numFmtId="1" fontId="5" fillId="12" borderId="9" xfId="0" applyNumberFormat="1" applyFont="1" applyFill="1" applyBorder="1" applyAlignment="1">
      <alignment vertical="top" wrapText="1"/>
    </xf>
    <xf numFmtId="1" fontId="5" fillId="12" borderId="1" xfId="0" applyNumberFormat="1" applyFont="1" applyFill="1" applyBorder="1" applyAlignment="1">
      <alignment vertical="top" wrapText="1"/>
    </xf>
    <xf numFmtId="0" fontId="9" fillId="12" borderId="3" xfId="0" applyFont="1" applyFill="1" applyBorder="1" applyAlignment="1">
      <alignment vertical="top" wrapText="1"/>
    </xf>
    <xf numFmtId="9" fontId="3" fillId="12" borderId="2" xfId="0" applyNumberFormat="1" applyFont="1" applyFill="1" applyBorder="1" applyAlignment="1">
      <alignment vertical="center" wrapText="1"/>
    </xf>
    <xf numFmtId="1" fontId="5" fillId="6" borderId="1" xfId="0" applyNumberFormat="1" applyFont="1" applyFill="1" applyBorder="1" applyAlignment="1">
      <alignment vertical="top" wrapText="1"/>
    </xf>
    <xf numFmtId="0" fontId="11" fillId="5" borderId="5" xfId="0" applyFont="1" applyFill="1" applyBorder="1" applyAlignment="1">
      <alignment vertical="top" wrapText="1"/>
    </xf>
    <xf numFmtId="0" fontId="1" fillId="12" borderId="1" xfId="0" applyFont="1" applyFill="1" applyBorder="1"/>
    <xf numFmtId="0" fontId="5" fillId="10" borderId="1" xfId="0" applyFont="1" applyFill="1" applyBorder="1" applyAlignment="1">
      <alignment vertical="top" wrapText="1"/>
    </xf>
    <xf numFmtId="0" fontId="14" fillId="9" borderId="1" xfId="0" applyFont="1" applyFill="1" applyBorder="1" applyAlignment="1">
      <alignment vertical="top" wrapText="1"/>
    </xf>
    <xf numFmtId="0" fontId="14" fillId="9" borderId="9" xfId="0" applyFont="1" applyFill="1" applyBorder="1" applyAlignment="1">
      <alignment vertical="top" wrapText="1"/>
    </xf>
    <xf numFmtId="0" fontId="10" fillId="0" borderId="3" xfId="0" applyNumberFormat="1" applyFont="1" applyBorder="1" applyAlignment="1">
      <alignment horizontal="left" vertical="top" wrapText="1"/>
    </xf>
    <xf numFmtId="0" fontId="3" fillId="5" borderId="5" xfId="0" applyFont="1" applyFill="1" applyBorder="1" applyAlignment="1">
      <alignment horizontal="left" vertical="top" wrapText="1"/>
    </xf>
    <xf numFmtId="0" fontId="3" fillId="5" borderId="4" xfId="0" applyFont="1" applyFill="1" applyBorder="1" applyAlignment="1">
      <alignment vertical="top" wrapText="1"/>
    </xf>
    <xf numFmtId="0" fontId="3" fillId="5" borderId="2" xfId="0" applyFont="1" applyFill="1" applyBorder="1" applyAlignment="1">
      <alignment vertical="top" wrapText="1"/>
    </xf>
    <xf numFmtId="9" fontId="6" fillId="10" borderId="1" xfId="0" applyNumberFormat="1" applyFont="1" applyFill="1" applyBorder="1" applyAlignment="1">
      <alignment horizontal="left" vertical="top" wrapText="1"/>
    </xf>
    <xf numFmtId="0" fontId="6" fillId="0" borderId="1" xfId="0" applyFont="1" applyFill="1" applyBorder="1" applyAlignment="1">
      <alignment vertical="top" wrapText="1"/>
    </xf>
    <xf numFmtId="9" fontId="5" fillId="9" borderId="1" xfId="0" applyNumberFormat="1" applyFont="1" applyFill="1" applyBorder="1" applyAlignment="1">
      <alignment vertical="top" wrapText="1"/>
    </xf>
    <xf numFmtId="0" fontId="1" fillId="12" borderId="0" xfId="0" applyFont="1" applyFill="1"/>
    <xf numFmtId="9" fontId="5" fillId="12" borderId="3" xfId="0" applyNumberFormat="1" applyFont="1" applyFill="1" applyBorder="1" applyAlignment="1">
      <alignment horizontal="left" vertical="top" wrapText="1"/>
    </xf>
    <xf numFmtId="0" fontId="3" fillId="12" borderId="2" xfId="0" applyFont="1" applyFill="1" applyBorder="1" applyAlignment="1">
      <alignment vertical="top" wrapText="1"/>
    </xf>
    <xf numFmtId="0" fontId="1" fillId="12" borderId="1" xfId="0" applyFont="1" applyFill="1" applyBorder="1" applyAlignment="1">
      <alignment wrapText="1"/>
    </xf>
    <xf numFmtId="0" fontId="5" fillId="9" borderId="9" xfId="0" applyFont="1" applyFill="1" applyBorder="1" applyAlignment="1">
      <alignment horizontal="left" vertical="top" wrapText="1"/>
    </xf>
    <xf numFmtId="0" fontId="4" fillId="13" borderId="3" xfId="0" applyFont="1" applyFill="1" applyBorder="1" applyAlignment="1">
      <alignment vertical="top" wrapText="1"/>
    </xf>
    <xf numFmtId="0" fontId="4" fillId="14" borderId="3" xfId="0" applyFont="1" applyFill="1" applyBorder="1" applyAlignment="1">
      <alignment vertical="top" wrapText="1"/>
    </xf>
    <xf numFmtId="0" fontId="3" fillId="5" borderId="4" xfId="0" applyFont="1" applyFill="1" applyBorder="1" applyAlignment="1">
      <alignment vertical="top" wrapText="1"/>
    </xf>
    <xf numFmtId="0" fontId="3" fillId="5" borderId="5" xfId="0" applyFont="1" applyFill="1" applyBorder="1" applyAlignment="1">
      <alignment vertical="top" wrapText="1"/>
    </xf>
    <xf numFmtId="0" fontId="3" fillId="5" borderId="2" xfId="0" applyFont="1" applyFill="1" applyBorder="1" applyAlignment="1">
      <alignment vertical="top" wrapText="1"/>
    </xf>
    <xf numFmtId="0" fontId="4" fillId="3" borderId="2" xfId="0" applyFont="1" applyFill="1" applyBorder="1" applyAlignment="1">
      <alignment vertical="top" wrapText="1"/>
    </xf>
    <xf numFmtId="166" fontId="10" fillId="0" borderId="3" xfId="0" applyNumberFormat="1" applyFont="1" applyBorder="1" applyAlignment="1">
      <alignment horizontal="left" vertical="top" wrapText="1"/>
    </xf>
    <xf numFmtId="0" fontId="10" fillId="9" borderId="1" xfId="0" applyFont="1" applyFill="1" applyBorder="1" applyAlignment="1">
      <alignment vertical="top" wrapText="1"/>
    </xf>
    <xf numFmtId="0" fontId="0" fillId="0" borderId="0" xfId="0" applyAlignment="1">
      <alignment vertical="top"/>
    </xf>
    <xf numFmtId="0" fontId="1" fillId="0" borderId="0" xfId="0" applyFont="1" applyAlignment="1">
      <alignment vertical="top"/>
    </xf>
    <xf numFmtId="0" fontId="0" fillId="0" borderId="0" xfId="0" applyAlignment="1">
      <alignment vertical="top" wrapText="1"/>
    </xf>
    <xf numFmtId="0" fontId="1" fillId="0" borderId="0" xfId="0" applyFont="1" applyAlignment="1">
      <alignment wrapText="1"/>
    </xf>
    <xf numFmtId="0" fontId="12" fillId="4" borderId="8" xfId="0" applyFont="1" applyFill="1" applyBorder="1" applyAlignment="1">
      <alignment vertical="top" wrapText="1"/>
    </xf>
    <xf numFmtId="0" fontId="12" fillId="4" borderId="1" xfId="0" applyFont="1" applyFill="1" applyBorder="1" applyAlignment="1">
      <alignment vertical="top" wrapText="1"/>
    </xf>
    <xf numFmtId="9" fontId="5" fillId="9" borderId="1" xfId="0" applyNumberFormat="1" applyFont="1" applyFill="1" applyBorder="1" applyAlignment="1">
      <alignment horizontal="left" vertical="top" wrapText="1"/>
    </xf>
    <xf numFmtId="9" fontId="5" fillId="0" borderId="1" xfId="0" applyNumberFormat="1" applyFont="1" applyFill="1" applyBorder="1" applyAlignment="1">
      <alignment vertical="top" wrapText="1"/>
    </xf>
    <xf numFmtId="0" fontId="5" fillId="0" borderId="2" xfId="0" applyFont="1" applyFill="1" applyBorder="1" applyAlignment="1">
      <alignment vertical="top" wrapText="1"/>
    </xf>
    <xf numFmtId="9" fontId="5" fillId="0" borderId="4" xfId="0" applyNumberFormat="1" applyFont="1" applyFill="1" applyBorder="1" applyAlignment="1">
      <alignment horizontal="left" vertical="top" wrapText="1"/>
    </xf>
    <xf numFmtId="0" fontId="10" fillId="0" borderId="1" xfId="0" applyFont="1" applyFill="1" applyBorder="1" applyAlignment="1">
      <alignment vertical="top" wrapText="1"/>
    </xf>
    <xf numFmtId="9" fontId="10" fillId="0" borderId="3" xfId="0" applyNumberFormat="1" applyFont="1" applyBorder="1" applyAlignment="1">
      <alignment vertical="top" wrapText="1"/>
    </xf>
    <xf numFmtId="3" fontId="10" fillId="0" borderId="3" xfId="0" applyNumberFormat="1" applyFont="1" applyBorder="1" applyAlignment="1">
      <alignment horizontal="left" vertical="top" wrapText="1"/>
    </xf>
    <xf numFmtId="0" fontId="3" fillId="5" borderId="4" xfId="0" applyFont="1" applyFill="1" applyBorder="1" applyAlignment="1">
      <alignment horizontal="left" vertical="top" wrapText="1"/>
    </xf>
    <xf numFmtId="0" fontId="3" fillId="5" borderId="5"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2"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5" fillId="9" borderId="4" xfId="0" applyFont="1" applyFill="1" applyBorder="1" applyAlignment="1">
      <alignment horizontal="left" vertical="top" wrapText="1"/>
    </xf>
    <xf numFmtId="0" fontId="5" fillId="9" borderId="2" xfId="0" applyFont="1" applyFill="1" applyBorder="1" applyAlignment="1">
      <alignment horizontal="left" vertical="top" wrapText="1"/>
    </xf>
    <xf numFmtId="9" fontId="5" fillId="0" borderId="4" xfId="0" applyNumberFormat="1" applyFont="1" applyBorder="1" applyAlignment="1">
      <alignment horizontal="left" vertical="top" wrapText="1"/>
    </xf>
    <xf numFmtId="9" fontId="5" fillId="0" borderId="2" xfId="0" applyNumberFormat="1" applyFont="1" applyBorder="1" applyAlignment="1">
      <alignment horizontal="left" vertical="top" wrapText="1"/>
    </xf>
    <xf numFmtId="0" fontId="9" fillId="12" borderId="4" xfId="0" applyFont="1" applyFill="1" applyBorder="1" applyAlignment="1">
      <alignment horizontal="left" vertical="top" wrapText="1"/>
    </xf>
    <xf numFmtId="0" fontId="9" fillId="12" borderId="5" xfId="0" applyFont="1" applyFill="1" applyBorder="1" applyAlignment="1">
      <alignment horizontal="left" vertical="top" wrapText="1"/>
    </xf>
    <xf numFmtId="0" fontId="9" fillId="12" borderId="2" xfId="0" applyFont="1" applyFill="1" applyBorder="1" applyAlignment="1">
      <alignment horizontal="left" vertical="top" wrapText="1"/>
    </xf>
    <xf numFmtId="0" fontId="3" fillId="12" borderId="13" xfId="0" applyFont="1" applyFill="1" applyBorder="1" applyAlignment="1">
      <alignment horizontal="center" vertical="top" wrapText="1"/>
    </xf>
    <xf numFmtId="0" fontId="3" fillId="12" borderId="14" xfId="0" applyFont="1" applyFill="1" applyBorder="1" applyAlignment="1">
      <alignment horizontal="center" vertical="top" wrapText="1"/>
    </xf>
    <xf numFmtId="0" fontId="3" fillId="12" borderId="12" xfId="0" applyFont="1" applyFill="1" applyBorder="1" applyAlignment="1">
      <alignment horizontal="center" vertical="top" wrapText="1"/>
    </xf>
    <xf numFmtId="0" fontId="5" fillId="12" borderId="11" xfId="0" applyFont="1" applyFill="1" applyBorder="1" applyAlignment="1">
      <alignment horizontal="center" vertical="top" wrapText="1"/>
    </xf>
    <xf numFmtId="0" fontId="5" fillId="12" borderId="15" xfId="0" applyFont="1" applyFill="1" applyBorder="1" applyAlignment="1">
      <alignment horizontal="center" vertical="top" wrapText="1"/>
    </xf>
    <xf numFmtId="0" fontId="5" fillId="12" borderId="8" xfId="0" applyFont="1" applyFill="1" applyBorder="1" applyAlignment="1">
      <alignment horizontal="center" vertical="top" wrapText="1"/>
    </xf>
    <xf numFmtId="0" fontId="9" fillId="5" borderId="4" xfId="0" applyFont="1" applyFill="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2" xfId="0" applyFont="1" applyBorder="1" applyAlignment="1">
      <alignment horizontal="left" vertical="top" wrapText="1"/>
    </xf>
    <xf numFmtId="0" fontId="3" fillId="5" borderId="4" xfId="0" applyFont="1" applyFill="1" applyBorder="1" applyAlignment="1">
      <alignment vertical="top" wrapText="1"/>
    </xf>
    <xf numFmtId="0" fontId="3" fillId="5" borderId="5" xfId="0" applyFont="1" applyFill="1" applyBorder="1" applyAlignment="1">
      <alignment vertical="top" wrapText="1"/>
    </xf>
    <xf numFmtId="0" fontId="3" fillId="5" borderId="2" xfId="0" applyFont="1" applyFill="1" applyBorder="1" applyAlignment="1">
      <alignment vertical="top" wrapText="1"/>
    </xf>
    <xf numFmtId="0" fontId="3" fillId="12" borderId="4" xfId="0" applyFont="1" applyFill="1" applyBorder="1" applyAlignment="1">
      <alignment horizontal="left" vertical="top" wrapText="1"/>
    </xf>
    <xf numFmtId="0" fontId="3" fillId="12" borderId="5" xfId="0" applyFont="1" applyFill="1" applyBorder="1" applyAlignment="1">
      <alignment horizontal="left" vertical="top" wrapText="1"/>
    </xf>
    <xf numFmtId="0" fontId="6" fillId="12" borderId="11" xfId="0" applyFont="1" applyFill="1" applyBorder="1" applyAlignment="1">
      <alignment horizontal="center" vertical="top" wrapText="1"/>
    </xf>
    <xf numFmtId="0" fontId="6" fillId="12" borderId="15" xfId="0" applyFont="1" applyFill="1" applyBorder="1" applyAlignment="1">
      <alignment horizontal="center" vertical="top" wrapText="1"/>
    </xf>
    <xf numFmtId="0" fontId="6" fillId="12" borderId="8" xfId="0" applyFont="1" applyFill="1" applyBorder="1" applyAlignment="1">
      <alignment horizontal="center" vertical="top" wrapText="1"/>
    </xf>
    <xf numFmtId="0" fontId="4" fillId="8" borderId="13" xfId="0" applyFont="1" applyFill="1" applyBorder="1" applyAlignment="1">
      <alignment vertical="top" wrapText="1"/>
    </xf>
    <xf numFmtId="0" fontId="4" fillId="8" borderId="14" xfId="0" applyFont="1" applyFill="1" applyBorder="1" applyAlignment="1">
      <alignment vertical="top" wrapText="1"/>
    </xf>
    <xf numFmtId="0" fontId="4" fillId="8" borderId="12" xfId="0" applyFont="1" applyFill="1" applyBorder="1" applyAlignment="1">
      <alignment vertical="top" wrapText="1"/>
    </xf>
    <xf numFmtId="0" fontId="4" fillId="8" borderId="7" xfId="0" applyFont="1" applyFill="1" applyBorder="1" applyAlignment="1">
      <alignment vertical="top" wrapText="1"/>
    </xf>
    <xf numFmtId="0" fontId="4" fillId="8" borderId="9" xfId="0" applyFont="1" applyFill="1" applyBorder="1" applyAlignment="1">
      <alignment vertical="top" wrapText="1"/>
    </xf>
    <xf numFmtId="0" fontId="4" fillId="8" borderId="3" xfId="0" applyFont="1" applyFill="1" applyBorder="1" applyAlignment="1">
      <alignment vertical="top" wrapText="1"/>
    </xf>
    <xf numFmtId="0" fontId="4" fillId="3" borderId="4" xfId="0" applyFont="1" applyFill="1" applyBorder="1" applyAlignment="1">
      <alignment vertical="top" wrapText="1"/>
    </xf>
    <xf numFmtId="0" fontId="4" fillId="3" borderId="2" xfId="0" applyFont="1" applyFill="1" applyBorder="1" applyAlignment="1">
      <alignment vertical="top" wrapText="1"/>
    </xf>
    <xf numFmtId="0" fontId="1" fillId="0" borderId="5" xfId="0" applyFont="1" applyBorder="1"/>
    <xf numFmtId="0" fontId="4" fillId="4" borderId="11" xfId="0" applyFont="1" applyFill="1" applyBorder="1" applyAlignment="1">
      <alignment horizontal="center" vertical="top" wrapText="1"/>
    </xf>
    <xf numFmtId="0" fontId="4" fillId="4" borderId="15" xfId="0" applyFont="1" applyFill="1" applyBorder="1" applyAlignment="1">
      <alignment horizontal="center" vertical="top" wrapText="1"/>
    </xf>
    <xf numFmtId="0" fontId="4" fillId="4" borderId="8" xfId="0" applyFont="1" applyFill="1" applyBorder="1" applyAlignment="1">
      <alignment horizontal="center" vertical="top" wrapText="1"/>
    </xf>
    <xf numFmtId="0" fontId="3" fillId="0" borderId="11" xfId="0" applyFont="1" applyBorder="1" applyAlignment="1">
      <alignment horizontal="center" vertical="top" wrapText="1"/>
    </xf>
    <xf numFmtId="0" fontId="3" fillId="0" borderId="15" xfId="0" applyFont="1" applyBorder="1" applyAlignment="1">
      <alignment horizontal="center" vertical="top" wrapText="1"/>
    </xf>
    <xf numFmtId="0" fontId="3" fillId="0" borderId="8" xfId="0" applyFont="1" applyBorder="1" applyAlignment="1">
      <alignment horizontal="center" vertical="top" wrapText="1"/>
    </xf>
    <xf numFmtId="0" fontId="9" fillId="5" borderId="5" xfId="0" applyFont="1" applyFill="1" applyBorder="1" applyAlignment="1">
      <alignment horizontal="left" vertical="top" wrapText="1"/>
    </xf>
    <xf numFmtId="0" fontId="9" fillId="5" borderId="2" xfId="0" applyFont="1" applyFill="1" applyBorder="1" applyAlignment="1">
      <alignment horizontal="left" vertical="top" wrapText="1"/>
    </xf>
    <xf numFmtId="0" fontId="4" fillId="4" borderId="13" xfId="0" applyFont="1" applyFill="1" applyBorder="1" applyAlignment="1">
      <alignment horizontal="center" vertical="top" wrapText="1"/>
    </xf>
    <xf numFmtId="0" fontId="4" fillId="4" borderId="14" xfId="0" applyFont="1" applyFill="1" applyBorder="1" applyAlignment="1">
      <alignment horizontal="center" vertical="top" wrapText="1"/>
    </xf>
    <xf numFmtId="0" fontId="4" fillId="4" borderId="12"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15" xfId="0" applyFont="1" applyFill="1" applyBorder="1" applyAlignment="1">
      <alignment horizontal="center" vertical="top" wrapText="1"/>
    </xf>
    <xf numFmtId="0" fontId="3" fillId="0" borderId="8"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5" xfId="0" applyFont="1" applyFill="1" applyBorder="1" applyAlignment="1">
      <alignment horizontal="center" vertical="top" wrapText="1"/>
    </xf>
    <xf numFmtId="0" fontId="6" fillId="4" borderId="8" xfId="0" applyFont="1" applyFill="1" applyBorder="1" applyAlignment="1">
      <alignment horizontal="center" vertical="top" wrapText="1"/>
    </xf>
    <xf numFmtId="0" fontId="1" fillId="0" borderId="5" xfId="0" applyFont="1" applyBorder="1" applyAlignment="1">
      <alignment vertical="top" wrapText="1"/>
    </xf>
    <xf numFmtId="0" fontId="1" fillId="0" borderId="2" xfId="0" applyFont="1" applyBorder="1" applyAlignment="1">
      <alignment vertical="top" wrapText="1"/>
    </xf>
    <xf numFmtId="0" fontId="4" fillId="6" borderId="11" xfId="0" applyFont="1" applyFill="1" applyBorder="1" applyAlignment="1">
      <alignment vertical="top" wrapText="1"/>
    </xf>
    <xf numFmtId="0" fontId="4" fillId="6" borderId="8" xfId="0" applyFont="1" applyFill="1" applyBorder="1" applyAlignment="1">
      <alignment vertical="top" wrapText="1"/>
    </xf>
    <xf numFmtId="0" fontId="1" fillId="0" borderId="15" xfId="0" applyFont="1" applyBorder="1" applyAlignment="1">
      <alignment horizontal="center" vertical="top" wrapText="1"/>
    </xf>
    <xf numFmtId="0" fontId="1" fillId="0" borderId="8" xfId="0" applyFont="1" applyBorder="1" applyAlignment="1">
      <alignment horizontal="center" vertical="top" wrapText="1"/>
    </xf>
    <xf numFmtId="0" fontId="4" fillId="6" borderId="7" xfId="0" applyFont="1" applyFill="1" applyBorder="1" applyAlignment="1">
      <alignment vertical="top" wrapText="1"/>
    </xf>
    <xf numFmtId="9" fontId="4" fillId="0" borderId="11" xfId="0" applyNumberFormat="1" applyFont="1" applyBorder="1" applyAlignment="1">
      <alignment vertical="top" wrapText="1"/>
    </xf>
    <xf numFmtId="0" fontId="4" fillId="0" borderId="8"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4" borderId="13" xfId="0" applyFont="1" applyFill="1" applyBorder="1" applyAlignment="1">
      <alignment horizontal="center" vertical="top" wrapText="1"/>
    </xf>
    <xf numFmtId="0" fontId="3" fillId="4" borderId="14" xfId="0" applyFont="1" applyFill="1" applyBorder="1" applyAlignment="1">
      <alignment horizontal="center" vertical="top" wrapText="1"/>
    </xf>
    <xf numFmtId="0" fontId="3" fillId="4" borderId="12" xfId="0" applyFont="1" applyFill="1" applyBorder="1" applyAlignment="1">
      <alignment horizontal="center" vertical="top" wrapText="1"/>
    </xf>
    <xf numFmtId="0" fontId="5" fillId="0" borderId="11" xfId="0" applyFont="1" applyBorder="1" applyAlignment="1">
      <alignment horizontal="center" vertical="top" wrapText="1"/>
    </xf>
    <xf numFmtId="0" fontId="5" fillId="0" borderId="15" xfId="0" applyFont="1" applyBorder="1" applyAlignment="1">
      <alignment horizontal="center" vertical="top" wrapText="1"/>
    </xf>
    <xf numFmtId="0" fontId="5" fillId="0" borderId="8" xfId="0" applyFont="1" applyBorder="1" applyAlignment="1">
      <alignment horizontal="center" vertical="top" wrapText="1"/>
    </xf>
    <xf numFmtId="0" fontId="3" fillId="4" borderId="11" xfId="0" applyFont="1" applyFill="1" applyBorder="1" applyAlignment="1">
      <alignment horizontal="center" vertical="top" wrapText="1"/>
    </xf>
    <xf numFmtId="0" fontId="3" fillId="4" borderId="15" xfId="0" applyFont="1" applyFill="1" applyBorder="1" applyAlignment="1">
      <alignment horizontal="center" vertical="top" wrapText="1"/>
    </xf>
    <xf numFmtId="0" fontId="3" fillId="4" borderId="8" xfId="0" applyFont="1" applyFill="1" applyBorder="1" applyAlignment="1">
      <alignment horizontal="center" vertical="top" wrapText="1"/>
    </xf>
    <xf numFmtId="0" fontId="4" fillId="0" borderId="11" xfId="0" applyFont="1" applyBorder="1" applyAlignment="1">
      <alignment vertical="top" wrapText="1"/>
    </xf>
    <xf numFmtId="0" fontId="4" fillId="0" borderId="15" xfId="0" applyFont="1" applyBorder="1" applyAlignment="1">
      <alignment vertical="top" wrapText="1"/>
    </xf>
    <xf numFmtId="0" fontId="5" fillId="9" borderId="11" xfId="0" applyFont="1" applyFill="1" applyBorder="1" applyAlignment="1">
      <alignment horizontal="center" vertical="top" wrapText="1"/>
    </xf>
    <xf numFmtId="0" fontId="5" fillId="9" borderId="15" xfId="0" applyFont="1" applyFill="1" applyBorder="1" applyAlignment="1">
      <alignment horizontal="center" vertical="top" wrapText="1"/>
    </xf>
    <xf numFmtId="0" fontId="5" fillId="9" borderId="8" xfId="0" applyFont="1" applyFill="1" applyBorder="1" applyAlignment="1">
      <alignment horizontal="center" vertical="top" wrapText="1"/>
    </xf>
    <xf numFmtId="0" fontId="1" fillId="0" borderId="0" xfId="0" applyFont="1" applyAlignment="1">
      <alignment horizontal="center" vertical="center" wrapText="1"/>
    </xf>
    <xf numFmtId="0" fontId="0" fillId="0" borderId="0" xfId="0"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05024"/>
      <color rgb="FF0076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Measuring</a:t>
            </a:r>
            <a:r>
              <a:rPr lang="en-GB" baseline="0"/>
              <a:t> the change</a:t>
            </a:r>
            <a:endParaRPr lang="en-GB"/>
          </a:p>
        </c:rich>
      </c:tx>
      <c:layout/>
      <c:overlay val="0"/>
    </c:title>
    <c:autoTitleDeleted val="0"/>
    <c:plotArea>
      <c:layout/>
      <c:lineChart>
        <c:grouping val="standard"/>
        <c:varyColors val="0"/>
        <c:ser>
          <c:idx val="0"/>
          <c:order val="0"/>
          <c:tx>
            <c:strRef>
              <c:f>'Impact Analysis'!$A$11</c:f>
              <c:strCache>
                <c:ptCount val="1"/>
                <c:pt idx="0">
                  <c:v>FGC Prevalence (All ages)</c:v>
                </c:pt>
              </c:strCache>
            </c:strRef>
          </c:tx>
          <c:marker>
            <c:symbol val="none"/>
          </c:marker>
          <c:cat>
            <c:numRef>
              <c:f>'Impact Analysis'!$B$10:$F$10</c:f>
              <c:numCache>
                <c:formatCode>General</c:formatCode>
                <c:ptCount val="5"/>
                <c:pt idx="0">
                  <c:v>2010</c:v>
                </c:pt>
                <c:pt idx="1">
                  <c:v>2013</c:v>
                </c:pt>
                <c:pt idx="2">
                  <c:v>2016</c:v>
                </c:pt>
                <c:pt idx="3">
                  <c:v>2019</c:v>
                </c:pt>
                <c:pt idx="4">
                  <c:v>2022</c:v>
                </c:pt>
              </c:numCache>
            </c:numRef>
          </c:cat>
          <c:val>
            <c:numRef>
              <c:f>'Impact Analysis'!$B$11:$F$11</c:f>
              <c:numCache>
                <c:formatCode>0%</c:formatCode>
                <c:ptCount val="5"/>
                <c:pt idx="0">
                  <c:v>0.65500000000000003</c:v>
                </c:pt>
                <c:pt idx="1">
                  <c:v>0.64255499999999999</c:v>
                </c:pt>
                <c:pt idx="2">
                  <c:v>0.63034645499999997</c:v>
                </c:pt>
                <c:pt idx="3">
                  <c:v>0.61836987235499996</c:v>
                </c:pt>
                <c:pt idx="4">
                  <c:v>0.60662084478025491</c:v>
                </c:pt>
              </c:numCache>
            </c:numRef>
          </c:val>
          <c:smooth val="0"/>
          <c:extLst xmlns:c16r2="http://schemas.microsoft.com/office/drawing/2015/06/chart">
            <c:ext xmlns:c16="http://schemas.microsoft.com/office/drawing/2014/chart" uri="{C3380CC4-5D6E-409C-BE32-E72D297353CC}">
              <c16:uniqueId val="{00000000-4F33-45A0-AED1-4DA2D17E7C3E}"/>
            </c:ext>
          </c:extLst>
        </c:ser>
        <c:ser>
          <c:idx val="1"/>
          <c:order val="1"/>
          <c:tx>
            <c:strRef>
              <c:f>'Impact Analysis'!$A$12</c:f>
              <c:strCache>
                <c:ptCount val="1"/>
                <c:pt idx="0">
                  <c:v>FGC Prevalence (0-14)</c:v>
                </c:pt>
              </c:strCache>
            </c:strRef>
          </c:tx>
          <c:marker>
            <c:symbol val="none"/>
          </c:marker>
          <c:cat>
            <c:numRef>
              <c:f>'Impact Analysis'!$B$10:$F$10</c:f>
              <c:numCache>
                <c:formatCode>General</c:formatCode>
                <c:ptCount val="5"/>
                <c:pt idx="0">
                  <c:v>2010</c:v>
                </c:pt>
                <c:pt idx="1">
                  <c:v>2013</c:v>
                </c:pt>
                <c:pt idx="2">
                  <c:v>2016</c:v>
                </c:pt>
                <c:pt idx="3">
                  <c:v>2019</c:v>
                </c:pt>
                <c:pt idx="4">
                  <c:v>2022</c:v>
                </c:pt>
              </c:numCache>
            </c:numRef>
          </c:cat>
          <c:val>
            <c:numRef>
              <c:f>'Impact Analysis'!$B$12:$F$12</c:f>
              <c:numCache>
                <c:formatCode>0%</c:formatCode>
                <c:ptCount val="5"/>
                <c:pt idx="0">
                  <c:v>0.39100000000000001</c:v>
                </c:pt>
                <c:pt idx="1">
                  <c:v>0.37145</c:v>
                </c:pt>
                <c:pt idx="2">
                  <c:v>0.33430500000000002</c:v>
                </c:pt>
                <c:pt idx="3">
                  <c:v>0.28415925000000003</c:v>
                </c:pt>
                <c:pt idx="4">
                  <c:v>0.22732740000000001</c:v>
                </c:pt>
              </c:numCache>
            </c:numRef>
          </c:val>
          <c:smooth val="0"/>
          <c:extLst xmlns:c16r2="http://schemas.microsoft.com/office/drawing/2015/06/chart">
            <c:ext xmlns:c16="http://schemas.microsoft.com/office/drawing/2014/chart" uri="{C3380CC4-5D6E-409C-BE32-E72D297353CC}">
              <c16:uniqueId val="{00000001-4F33-45A0-AED1-4DA2D17E7C3E}"/>
            </c:ext>
          </c:extLst>
        </c:ser>
        <c:ser>
          <c:idx val="2"/>
          <c:order val="2"/>
          <c:tx>
            <c:strRef>
              <c:f>'Impact Analysis'!$A$13</c:f>
              <c:strCache>
                <c:ptCount val="1"/>
                <c:pt idx="0">
                  <c:v>Intention to cut</c:v>
                </c:pt>
              </c:strCache>
            </c:strRef>
          </c:tx>
          <c:marker>
            <c:symbol val="none"/>
          </c:marker>
          <c:cat>
            <c:numRef>
              <c:f>'Impact Analysis'!$B$10:$F$10</c:f>
              <c:numCache>
                <c:formatCode>General</c:formatCode>
                <c:ptCount val="5"/>
                <c:pt idx="0">
                  <c:v>2010</c:v>
                </c:pt>
                <c:pt idx="1">
                  <c:v>2013</c:v>
                </c:pt>
                <c:pt idx="2">
                  <c:v>2016</c:v>
                </c:pt>
                <c:pt idx="3">
                  <c:v>2019</c:v>
                </c:pt>
                <c:pt idx="4">
                  <c:v>2022</c:v>
                </c:pt>
              </c:numCache>
            </c:numRef>
          </c:cat>
          <c:val>
            <c:numRef>
              <c:f>'Impact Analysis'!$B$13:$F$13</c:f>
              <c:numCache>
                <c:formatCode>0%</c:formatCode>
                <c:ptCount val="5"/>
                <c:pt idx="0">
                  <c:v>0.48</c:v>
                </c:pt>
                <c:pt idx="1">
                  <c:v>0.44639999999999996</c:v>
                </c:pt>
                <c:pt idx="2">
                  <c:v>0.38390399999999997</c:v>
                </c:pt>
                <c:pt idx="3">
                  <c:v>0.27641087999999997</c:v>
                </c:pt>
                <c:pt idx="4">
                  <c:v>0.12162078719999997</c:v>
                </c:pt>
              </c:numCache>
            </c:numRef>
          </c:val>
          <c:smooth val="0"/>
          <c:extLst xmlns:c16r2="http://schemas.microsoft.com/office/drawing/2015/06/chart">
            <c:ext xmlns:c16="http://schemas.microsoft.com/office/drawing/2014/chart" uri="{C3380CC4-5D6E-409C-BE32-E72D297353CC}">
              <c16:uniqueId val="{00000002-4F33-45A0-AED1-4DA2D17E7C3E}"/>
            </c:ext>
          </c:extLst>
        </c:ser>
        <c:ser>
          <c:idx val="3"/>
          <c:order val="3"/>
          <c:tx>
            <c:strRef>
              <c:f>'Impact Analysis'!$A$14</c:f>
              <c:strCache>
                <c:ptCount val="1"/>
                <c:pt idx="0">
                  <c:v>Attitude favourable to practice</c:v>
                </c:pt>
              </c:strCache>
            </c:strRef>
          </c:tx>
          <c:marker>
            <c:symbol val="none"/>
          </c:marker>
          <c:cat>
            <c:numRef>
              <c:f>'Impact Analysis'!$B$10:$F$10</c:f>
              <c:numCache>
                <c:formatCode>General</c:formatCode>
                <c:ptCount val="5"/>
                <c:pt idx="0">
                  <c:v>2010</c:v>
                </c:pt>
                <c:pt idx="1">
                  <c:v>2013</c:v>
                </c:pt>
                <c:pt idx="2">
                  <c:v>2016</c:v>
                </c:pt>
                <c:pt idx="3">
                  <c:v>2019</c:v>
                </c:pt>
                <c:pt idx="4">
                  <c:v>2022</c:v>
                </c:pt>
              </c:numCache>
            </c:numRef>
          </c:cat>
          <c:val>
            <c:numRef>
              <c:f>'Impact Analysis'!$B$14:$F$14</c:f>
              <c:numCache>
                <c:formatCode>0%</c:formatCode>
                <c:ptCount val="5"/>
                <c:pt idx="0">
                  <c:v>0.42</c:v>
                </c:pt>
                <c:pt idx="1">
                  <c:v>0.38639999999999997</c:v>
                </c:pt>
                <c:pt idx="2">
                  <c:v>0.32457599999999998</c:v>
                </c:pt>
                <c:pt idx="3">
                  <c:v>0.22071167999999997</c:v>
                </c:pt>
                <c:pt idx="4">
                  <c:v>7.9456204799999985E-2</c:v>
                </c:pt>
              </c:numCache>
            </c:numRef>
          </c:val>
          <c:smooth val="0"/>
          <c:extLst xmlns:c16r2="http://schemas.microsoft.com/office/drawing/2015/06/chart">
            <c:ext xmlns:c16="http://schemas.microsoft.com/office/drawing/2014/chart" uri="{C3380CC4-5D6E-409C-BE32-E72D297353CC}">
              <c16:uniqueId val="{00000003-4F33-45A0-AED1-4DA2D17E7C3E}"/>
            </c:ext>
          </c:extLst>
        </c:ser>
        <c:dLbls>
          <c:showLegendKey val="0"/>
          <c:showVal val="0"/>
          <c:showCatName val="0"/>
          <c:showSerName val="0"/>
          <c:showPercent val="0"/>
          <c:showBubbleSize val="0"/>
        </c:dLbls>
        <c:marker val="1"/>
        <c:smooth val="0"/>
        <c:axId val="154760704"/>
        <c:axId val="155977216"/>
      </c:lineChart>
      <c:catAx>
        <c:axId val="154760704"/>
        <c:scaling>
          <c:orientation val="minMax"/>
        </c:scaling>
        <c:delete val="0"/>
        <c:axPos val="b"/>
        <c:numFmt formatCode="General" sourceLinked="1"/>
        <c:majorTickMark val="none"/>
        <c:minorTickMark val="none"/>
        <c:tickLblPos val="nextTo"/>
        <c:crossAx val="155977216"/>
        <c:crosses val="autoZero"/>
        <c:auto val="1"/>
        <c:lblAlgn val="ctr"/>
        <c:lblOffset val="100"/>
        <c:noMultiLvlLbl val="0"/>
      </c:catAx>
      <c:valAx>
        <c:axId val="155977216"/>
        <c:scaling>
          <c:orientation val="minMax"/>
        </c:scaling>
        <c:delete val="0"/>
        <c:axPos val="l"/>
        <c:majorGridlines/>
        <c:numFmt formatCode="0%" sourceLinked="1"/>
        <c:majorTickMark val="none"/>
        <c:minorTickMark val="none"/>
        <c:tickLblPos val="nextTo"/>
        <c:crossAx val="154760704"/>
        <c:crosses val="autoZero"/>
        <c:crossBetween val="between"/>
      </c:valAx>
    </c:plotArea>
    <c:legend>
      <c:legendPos val="r"/>
      <c:layout/>
      <c:overlay val="0"/>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361950</xdr:colOff>
      <xdr:row>6</xdr:row>
      <xdr:rowOff>133350</xdr:rowOff>
    </xdr:from>
    <xdr:to>
      <xdr:col>16</xdr:col>
      <xdr:colOff>57150</xdr:colOff>
      <xdr:row>23</xdr:row>
      <xdr:rowOff>123825</xdr:rowOff>
    </xdr:to>
    <xdr:graphicFrame macro="">
      <xdr:nvGraphicFramePr>
        <xdr:cNvPr id="2070" name="Chart 2">
          <a:extLst>
            <a:ext uri="{FF2B5EF4-FFF2-40B4-BE49-F238E27FC236}">
              <a16:creationId xmlns:a16="http://schemas.microsoft.com/office/drawing/2014/main" xmlns="" id="{00000000-0008-0000-0400-000016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0"/>
  <sheetViews>
    <sheetView tabSelected="1" view="pageBreakPreview" zoomScale="40" zoomScaleNormal="80" zoomScaleSheetLayoutView="40" zoomScalePageLayoutView="80" workbookViewId="0">
      <selection activeCell="E8" sqref="E8"/>
    </sheetView>
  </sheetViews>
  <sheetFormatPr defaultColWidth="9.140625" defaultRowHeight="12.75" x14ac:dyDescent="0.2"/>
  <cols>
    <col min="1" max="1" width="18" style="3" customWidth="1"/>
    <col min="2" max="2" width="21.85546875" style="3" customWidth="1"/>
    <col min="3" max="3" width="12.28515625" style="3" customWidth="1"/>
    <col min="4" max="4" width="26.85546875" style="43" customWidth="1"/>
    <col min="5" max="5" width="80.5703125" style="43" customWidth="1"/>
    <col min="6" max="6" width="53" style="43" customWidth="1"/>
    <col min="7" max="7" width="84.28515625" style="49" customWidth="1"/>
    <col min="8" max="8" width="72.85546875" style="43" customWidth="1"/>
    <col min="9" max="9" width="32.42578125" style="43" customWidth="1"/>
    <col min="10" max="10" width="40.140625" style="3" customWidth="1"/>
    <col min="11" max="11" width="9.140625" style="3"/>
    <col min="12" max="12" width="25.42578125" style="3" customWidth="1"/>
    <col min="13" max="13" width="16.85546875" style="3" customWidth="1"/>
    <col min="14" max="16384" width="9.140625" style="3"/>
  </cols>
  <sheetData>
    <row r="1" spans="1:10" ht="13.5" thickBot="1" x14ac:dyDescent="0.25">
      <c r="A1" s="10" t="s">
        <v>0</v>
      </c>
      <c r="B1" s="222" t="s">
        <v>40</v>
      </c>
      <c r="C1" s="223"/>
      <c r="D1" s="223"/>
      <c r="E1" s="223"/>
      <c r="F1" s="223"/>
      <c r="G1" s="223"/>
      <c r="H1" s="223"/>
      <c r="I1" s="223"/>
      <c r="J1" s="210"/>
    </row>
    <row r="2" spans="1:10" ht="13.5" customHeight="1" thickBot="1" x14ac:dyDescent="0.25">
      <c r="A2" s="50" t="s">
        <v>1</v>
      </c>
      <c r="B2" s="11" t="s">
        <v>25</v>
      </c>
      <c r="C2" s="11"/>
      <c r="D2" s="12" t="s">
        <v>41</v>
      </c>
      <c r="E2" s="86" t="s">
        <v>126</v>
      </c>
      <c r="F2" s="12"/>
      <c r="G2" s="64"/>
      <c r="H2" s="58"/>
      <c r="I2" s="12" t="s">
        <v>44</v>
      </c>
      <c r="J2" s="13" t="s">
        <v>7</v>
      </c>
    </row>
    <row r="3" spans="1:10" ht="55.5" customHeight="1" thickBot="1" x14ac:dyDescent="0.25">
      <c r="A3" s="141" t="s">
        <v>72</v>
      </c>
      <c r="B3" s="141" t="s">
        <v>59</v>
      </c>
      <c r="C3" s="15" t="s">
        <v>3</v>
      </c>
      <c r="D3" s="9" t="s">
        <v>128</v>
      </c>
      <c r="E3" s="9" t="s">
        <v>139</v>
      </c>
      <c r="F3" s="9"/>
      <c r="G3" s="9"/>
      <c r="H3" s="57"/>
      <c r="I3" s="9" t="s">
        <v>252</v>
      </c>
      <c r="J3" s="144" t="s">
        <v>247</v>
      </c>
    </row>
    <row r="4" spans="1:10" ht="34.9" customHeight="1" thickBot="1" x14ac:dyDescent="0.25">
      <c r="A4" s="142"/>
      <c r="B4" s="142"/>
      <c r="C4" s="15" t="s">
        <v>4</v>
      </c>
      <c r="D4" s="16"/>
      <c r="E4" s="9" t="s">
        <v>251</v>
      </c>
      <c r="F4" s="73" t="s">
        <v>142</v>
      </c>
      <c r="G4" s="73" t="s">
        <v>142</v>
      </c>
      <c r="H4" s="17"/>
      <c r="I4" s="17"/>
      <c r="J4" s="145"/>
    </row>
    <row r="5" spans="1:10" ht="14.25" thickBot="1" x14ac:dyDescent="0.25">
      <c r="A5" s="142"/>
      <c r="B5" s="142"/>
      <c r="C5" s="18"/>
      <c r="D5" s="199" t="s">
        <v>5</v>
      </c>
      <c r="E5" s="200"/>
      <c r="F5" s="200"/>
      <c r="G5" s="200"/>
      <c r="H5" s="200"/>
      <c r="I5" s="201"/>
      <c r="J5" s="145"/>
    </row>
    <row r="6" spans="1:10" ht="18" customHeight="1" thickBot="1" x14ac:dyDescent="0.25">
      <c r="A6" s="142"/>
      <c r="B6" s="143"/>
      <c r="C6" s="20"/>
      <c r="D6" s="216" t="s">
        <v>253</v>
      </c>
      <c r="E6" s="217"/>
      <c r="F6" s="217"/>
      <c r="G6" s="217"/>
      <c r="H6" s="217"/>
      <c r="I6" s="218"/>
      <c r="J6" s="145"/>
    </row>
    <row r="7" spans="1:10" ht="13.5" customHeight="1" thickBot="1" x14ac:dyDescent="0.25">
      <c r="A7" s="142"/>
      <c r="B7" s="10" t="s">
        <v>58</v>
      </c>
      <c r="C7" s="11"/>
      <c r="D7" s="12" t="s">
        <v>41</v>
      </c>
      <c r="E7" s="86" t="s">
        <v>126</v>
      </c>
      <c r="F7" s="12"/>
      <c r="G7" s="64"/>
      <c r="H7" s="58"/>
      <c r="I7" s="12" t="s">
        <v>44</v>
      </c>
      <c r="J7" s="145"/>
    </row>
    <row r="8" spans="1:10" ht="33" customHeight="1" thickBot="1" x14ac:dyDescent="0.25">
      <c r="A8" s="142"/>
      <c r="B8" s="51" t="s">
        <v>57</v>
      </c>
      <c r="C8" s="4" t="s">
        <v>3</v>
      </c>
      <c r="D8" s="9" t="s">
        <v>60</v>
      </c>
      <c r="E8" s="67" t="s">
        <v>140</v>
      </c>
      <c r="F8" s="9"/>
      <c r="G8" s="67"/>
      <c r="H8" s="57"/>
      <c r="I8" s="9" t="s">
        <v>127</v>
      </c>
      <c r="J8" s="145"/>
    </row>
    <row r="9" spans="1:10" ht="25.5" customHeight="1" thickBot="1" x14ac:dyDescent="0.25">
      <c r="A9" s="142"/>
      <c r="B9" s="14"/>
      <c r="C9" s="15" t="s">
        <v>4</v>
      </c>
      <c r="D9" s="16"/>
      <c r="E9" s="67" t="s">
        <v>61</v>
      </c>
      <c r="F9" s="73" t="s">
        <v>142</v>
      </c>
      <c r="G9" s="73" t="s">
        <v>142</v>
      </c>
      <c r="H9" s="73" t="s">
        <v>142</v>
      </c>
      <c r="I9" s="17"/>
      <c r="J9" s="145"/>
    </row>
    <row r="10" spans="1:10" ht="14.25" thickBot="1" x14ac:dyDescent="0.25">
      <c r="A10" s="142"/>
      <c r="B10" s="14"/>
      <c r="C10" s="18"/>
      <c r="D10" s="199" t="s">
        <v>5</v>
      </c>
      <c r="E10" s="200"/>
      <c r="F10" s="200"/>
      <c r="G10" s="200"/>
      <c r="H10" s="200"/>
      <c r="I10" s="201"/>
      <c r="J10" s="145"/>
    </row>
    <row r="11" spans="1:10" ht="70.5" customHeight="1" thickBot="1" x14ac:dyDescent="0.25">
      <c r="A11" s="143"/>
      <c r="B11" s="19"/>
      <c r="C11" s="20"/>
      <c r="D11" s="216" t="s">
        <v>253</v>
      </c>
      <c r="E11" s="217"/>
      <c r="F11" s="217"/>
      <c r="G11" s="217"/>
      <c r="H11" s="217"/>
      <c r="I11" s="218"/>
      <c r="J11" s="146"/>
    </row>
    <row r="12" spans="1:10" ht="13.5" x14ac:dyDescent="0.2">
      <c r="A12" s="5"/>
      <c r="B12" s="5"/>
      <c r="C12" s="5"/>
      <c r="D12" s="56"/>
      <c r="E12" s="56"/>
      <c r="F12" s="56"/>
      <c r="G12" s="56"/>
      <c r="H12" s="56"/>
      <c r="I12" s="56"/>
      <c r="J12" s="5"/>
    </row>
    <row r="13" spans="1:10" ht="14.25" thickBot="1" x14ac:dyDescent="0.25">
      <c r="A13" s="5"/>
      <c r="B13" s="5"/>
      <c r="C13" s="5"/>
      <c r="D13" s="56"/>
      <c r="E13" s="56"/>
      <c r="F13" s="56"/>
      <c r="G13" s="56"/>
      <c r="H13" s="56"/>
      <c r="I13" s="56"/>
      <c r="J13" s="5"/>
    </row>
    <row r="14" spans="1:10" ht="14.25" thickBot="1" x14ac:dyDescent="0.25">
      <c r="A14" s="6" t="s">
        <v>6</v>
      </c>
      <c r="B14" s="22" t="s">
        <v>24</v>
      </c>
      <c r="C14" s="22"/>
      <c r="D14" s="23" t="s">
        <v>41</v>
      </c>
      <c r="E14" s="86" t="s">
        <v>126</v>
      </c>
      <c r="F14" s="23" t="s">
        <v>170</v>
      </c>
      <c r="G14" s="23" t="s">
        <v>169</v>
      </c>
      <c r="H14" s="23" t="s">
        <v>168</v>
      </c>
      <c r="I14" s="23" t="s">
        <v>201</v>
      </c>
      <c r="J14" s="13" t="s">
        <v>7</v>
      </c>
    </row>
    <row r="15" spans="1:10" ht="62.25" customHeight="1" thickBot="1" x14ac:dyDescent="0.25">
      <c r="A15" s="141" t="s">
        <v>42</v>
      </c>
      <c r="B15" s="141" t="s">
        <v>138</v>
      </c>
      <c r="C15" s="4" t="s">
        <v>3</v>
      </c>
      <c r="D15" s="126" t="s">
        <v>165</v>
      </c>
      <c r="E15" s="9" t="s">
        <v>92</v>
      </c>
      <c r="F15" s="9" t="s">
        <v>224</v>
      </c>
      <c r="G15" s="9" t="s">
        <v>236</v>
      </c>
      <c r="H15" s="9" t="s">
        <v>237</v>
      </c>
      <c r="I15" s="9">
        <v>0.2</v>
      </c>
      <c r="J15" s="165" t="s">
        <v>254</v>
      </c>
    </row>
    <row r="16" spans="1:10" ht="175.5" customHeight="1" thickBot="1" x14ac:dyDescent="0.25">
      <c r="A16" s="142"/>
      <c r="B16" s="142"/>
      <c r="C16" s="4" t="s">
        <v>4</v>
      </c>
      <c r="D16" s="112"/>
      <c r="E16" s="9" t="s">
        <v>92</v>
      </c>
      <c r="F16" s="134" t="s">
        <v>234</v>
      </c>
      <c r="G16" s="135" t="s">
        <v>235</v>
      </c>
      <c r="H16" s="17" t="s">
        <v>198</v>
      </c>
      <c r="I16" s="113"/>
      <c r="J16" s="166"/>
    </row>
    <row r="17" spans="1:10" ht="14.25" thickBot="1" x14ac:dyDescent="0.25">
      <c r="A17" s="142"/>
      <c r="B17" s="142"/>
      <c r="C17" s="65"/>
      <c r="D17" s="199" t="s">
        <v>5</v>
      </c>
      <c r="E17" s="200"/>
      <c r="F17" s="200"/>
      <c r="G17" s="200"/>
      <c r="H17" s="200"/>
      <c r="I17" s="201"/>
      <c r="J17" s="166"/>
    </row>
    <row r="18" spans="1:10" ht="19.149999999999999" customHeight="1" thickBot="1" x14ac:dyDescent="0.25">
      <c r="A18" s="142"/>
      <c r="B18" s="143"/>
      <c r="C18" s="66"/>
      <c r="D18" s="224" t="s">
        <v>137</v>
      </c>
      <c r="E18" s="225"/>
      <c r="F18" s="225"/>
      <c r="G18" s="225"/>
      <c r="H18" s="225"/>
      <c r="I18" s="226"/>
      <c r="J18" s="166"/>
    </row>
    <row r="19" spans="1:10" ht="14.25" thickBot="1" x14ac:dyDescent="0.25">
      <c r="A19" s="142"/>
      <c r="B19" s="11" t="s">
        <v>69</v>
      </c>
      <c r="C19" s="11"/>
      <c r="D19" s="12" t="s">
        <v>41</v>
      </c>
      <c r="E19" s="86" t="s">
        <v>126</v>
      </c>
      <c r="F19" s="23" t="s">
        <v>171</v>
      </c>
      <c r="G19" s="23" t="s">
        <v>166</v>
      </c>
      <c r="H19" s="23" t="s">
        <v>167</v>
      </c>
      <c r="I19" s="23" t="s">
        <v>201</v>
      </c>
      <c r="J19" s="166"/>
    </row>
    <row r="20" spans="1:10" ht="129" customHeight="1" thickBot="1" x14ac:dyDescent="0.25">
      <c r="A20" s="142"/>
      <c r="B20" s="141" t="s">
        <v>213</v>
      </c>
      <c r="C20" s="4" t="s">
        <v>3</v>
      </c>
      <c r="D20" s="9" t="s">
        <v>56</v>
      </c>
      <c r="E20" s="9" t="s">
        <v>133</v>
      </c>
      <c r="F20" s="9" t="s">
        <v>134</v>
      </c>
      <c r="G20" s="24" t="s">
        <v>135</v>
      </c>
      <c r="H20" s="139" t="s">
        <v>242</v>
      </c>
      <c r="I20" s="57" t="s">
        <v>243</v>
      </c>
      <c r="J20" s="166"/>
    </row>
    <row r="21" spans="1:10" ht="63" customHeight="1" thickBot="1" x14ac:dyDescent="0.25">
      <c r="A21" s="142"/>
      <c r="B21" s="142"/>
      <c r="C21" s="15" t="s">
        <v>4</v>
      </c>
      <c r="D21" s="16"/>
      <c r="E21" s="127" t="s">
        <v>238</v>
      </c>
      <c r="F21" s="127" t="s">
        <v>239</v>
      </c>
      <c r="G21" s="138" t="s">
        <v>240</v>
      </c>
      <c r="H21" s="17" t="s">
        <v>198</v>
      </c>
      <c r="I21" s="17" t="s">
        <v>241</v>
      </c>
      <c r="J21" s="166"/>
    </row>
    <row r="22" spans="1:10" ht="14.25" thickBot="1" x14ac:dyDescent="0.25">
      <c r="A22" s="142"/>
      <c r="B22" s="142"/>
      <c r="C22" s="18"/>
      <c r="D22" s="199" t="s">
        <v>5</v>
      </c>
      <c r="E22" s="200"/>
      <c r="F22" s="200"/>
      <c r="G22" s="200"/>
      <c r="H22" s="200"/>
      <c r="I22" s="201"/>
      <c r="J22" s="166"/>
    </row>
    <row r="23" spans="1:10" ht="14.25" customHeight="1" thickBot="1" x14ac:dyDescent="0.25">
      <c r="A23" s="142"/>
      <c r="B23" s="111"/>
      <c r="C23" s="20"/>
      <c r="D23" s="216" t="s">
        <v>71</v>
      </c>
      <c r="E23" s="217"/>
      <c r="F23" s="217"/>
      <c r="G23" s="217"/>
      <c r="H23" s="217"/>
      <c r="I23" s="218"/>
      <c r="J23" s="166"/>
    </row>
    <row r="24" spans="1:10" ht="14.25" thickBot="1" x14ac:dyDescent="0.25">
      <c r="A24" s="142"/>
      <c r="B24" s="11" t="s">
        <v>70</v>
      </c>
      <c r="C24" s="11"/>
      <c r="D24" s="12" t="s">
        <v>41</v>
      </c>
      <c r="E24" s="86" t="s">
        <v>126</v>
      </c>
      <c r="F24" s="23" t="s">
        <v>200</v>
      </c>
      <c r="G24" s="23" t="s">
        <v>199</v>
      </c>
      <c r="H24" s="23" t="s">
        <v>168</v>
      </c>
      <c r="I24" s="23" t="s">
        <v>201</v>
      </c>
      <c r="J24" s="166"/>
    </row>
    <row r="25" spans="1:10" ht="73.5" customHeight="1" thickBot="1" x14ac:dyDescent="0.25">
      <c r="A25" s="142"/>
      <c r="B25" s="141" t="s">
        <v>229</v>
      </c>
      <c r="C25" s="4" t="s">
        <v>3</v>
      </c>
      <c r="D25" s="57" t="s">
        <v>165</v>
      </c>
      <c r="E25" s="9" t="s">
        <v>92</v>
      </c>
      <c r="F25" s="9" t="s">
        <v>136</v>
      </c>
      <c r="G25" s="9" t="s">
        <v>231</v>
      </c>
      <c r="H25" s="9" t="s">
        <v>232</v>
      </c>
      <c r="I25" s="9" t="s">
        <v>233</v>
      </c>
      <c r="J25" s="166"/>
    </row>
    <row r="26" spans="1:10" ht="14.25" thickBot="1" x14ac:dyDescent="0.25">
      <c r="A26" s="142"/>
      <c r="B26" s="142"/>
      <c r="C26" s="15" t="s">
        <v>4</v>
      </c>
      <c r="D26" s="16"/>
      <c r="E26" s="9" t="s">
        <v>92</v>
      </c>
      <c r="F26" s="114" t="s">
        <v>244</v>
      </c>
      <c r="G26" s="17" t="s">
        <v>245</v>
      </c>
      <c r="H26" s="17" t="s">
        <v>230</v>
      </c>
      <c r="I26" s="17" t="s">
        <v>173</v>
      </c>
      <c r="J26" s="166"/>
    </row>
    <row r="27" spans="1:10" ht="20.25" customHeight="1" thickBot="1" x14ac:dyDescent="0.25">
      <c r="A27" s="142"/>
      <c r="B27" s="142"/>
      <c r="C27" s="18"/>
      <c r="D27" s="199" t="s">
        <v>5</v>
      </c>
      <c r="E27" s="200"/>
      <c r="F27" s="200"/>
      <c r="G27" s="200"/>
      <c r="H27" s="200"/>
      <c r="I27" s="201"/>
      <c r="J27" s="166"/>
    </row>
    <row r="28" spans="1:10" ht="14.25" thickBot="1" x14ac:dyDescent="0.25">
      <c r="A28" s="142"/>
      <c r="B28" s="143"/>
      <c r="C28" s="20"/>
      <c r="D28" s="224" t="s">
        <v>62</v>
      </c>
      <c r="E28" s="225"/>
      <c r="F28" s="225"/>
      <c r="G28" s="225"/>
      <c r="H28" s="225"/>
      <c r="I28" s="226"/>
      <c r="J28" s="166"/>
    </row>
    <row r="29" spans="1:10" ht="14.25" hidden="1" thickBot="1" x14ac:dyDescent="0.25">
      <c r="A29" s="109"/>
      <c r="B29" s="76" t="s">
        <v>73</v>
      </c>
      <c r="C29" s="76"/>
      <c r="D29" s="77" t="s">
        <v>41</v>
      </c>
      <c r="E29" s="77"/>
      <c r="F29" s="77"/>
      <c r="G29" s="77" t="s">
        <v>67</v>
      </c>
      <c r="H29" s="77" t="s">
        <v>2</v>
      </c>
      <c r="I29" s="77" t="s">
        <v>44</v>
      </c>
      <c r="J29" s="166"/>
    </row>
    <row r="30" spans="1:10" ht="27" hidden="1" customHeight="1" thickBot="1" x14ac:dyDescent="0.25">
      <c r="A30" s="109"/>
      <c r="B30" s="171" t="s">
        <v>225</v>
      </c>
      <c r="C30" s="78" t="s">
        <v>3</v>
      </c>
      <c r="D30" s="115" t="s">
        <v>74</v>
      </c>
      <c r="E30" s="104"/>
      <c r="F30" s="104"/>
      <c r="G30" s="79" t="s">
        <v>226</v>
      </c>
      <c r="H30" s="115"/>
      <c r="I30" s="116"/>
      <c r="J30" s="166"/>
    </row>
    <row r="31" spans="1:10" ht="26.45" hidden="1" customHeight="1" thickBot="1" x14ac:dyDescent="0.25">
      <c r="A31" s="109"/>
      <c r="B31" s="172"/>
      <c r="C31" s="80" t="s">
        <v>4</v>
      </c>
      <c r="D31" s="81" t="s">
        <v>90</v>
      </c>
      <c r="E31" s="81"/>
      <c r="F31" s="81"/>
      <c r="G31" s="81"/>
      <c r="H31" s="81"/>
      <c r="I31" s="81"/>
      <c r="J31" s="166"/>
    </row>
    <row r="32" spans="1:10" ht="15" hidden="1" customHeight="1" thickBot="1" x14ac:dyDescent="0.25">
      <c r="A32" s="109"/>
      <c r="B32" s="172"/>
      <c r="C32" s="82"/>
      <c r="D32" s="173" t="s">
        <v>5</v>
      </c>
      <c r="E32" s="174"/>
      <c r="F32" s="174"/>
      <c r="G32" s="174"/>
      <c r="H32" s="174"/>
      <c r="I32" s="175"/>
      <c r="J32" s="166"/>
    </row>
    <row r="33" spans="1:10" ht="18" hidden="1" customHeight="1" thickBot="1" x14ac:dyDescent="0.25">
      <c r="A33" s="109"/>
      <c r="B33" s="117"/>
      <c r="C33" s="83"/>
      <c r="D33" s="161"/>
      <c r="E33" s="162"/>
      <c r="F33" s="162"/>
      <c r="G33" s="162"/>
      <c r="H33" s="162"/>
      <c r="I33" s="163"/>
      <c r="J33" s="166"/>
    </row>
    <row r="34" spans="1:10" ht="14.25" hidden="1" thickBot="1" x14ac:dyDescent="0.25">
      <c r="A34" s="109"/>
      <c r="B34" s="76" t="s">
        <v>75</v>
      </c>
      <c r="C34" s="76"/>
      <c r="D34" s="77" t="s">
        <v>41</v>
      </c>
      <c r="E34" s="77"/>
      <c r="F34" s="77"/>
      <c r="G34" s="77" t="s">
        <v>67</v>
      </c>
      <c r="H34" s="77" t="s">
        <v>2</v>
      </c>
      <c r="I34" s="77" t="s">
        <v>44</v>
      </c>
      <c r="J34" s="166"/>
    </row>
    <row r="35" spans="1:10" ht="122.45" hidden="1" customHeight="1" thickBot="1" x14ac:dyDescent="0.25">
      <c r="A35" s="109"/>
      <c r="B35" s="171" t="s">
        <v>76</v>
      </c>
      <c r="C35" s="78" t="s">
        <v>3</v>
      </c>
      <c r="D35" s="79" t="s">
        <v>141</v>
      </c>
      <c r="E35" s="118"/>
      <c r="F35" s="104"/>
      <c r="G35" s="118" t="s">
        <v>77</v>
      </c>
      <c r="H35" s="116" t="s">
        <v>79</v>
      </c>
      <c r="I35" s="116" t="s">
        <v>79</v>
      </c>
      <c r="J35" s="166"/>
    </row>
    <row r="36" spans="1:10" ht="14.25" hidden="1" thickBot="1" x14ac:dyDescent="0.25">
      <c r="A36" s="109"/>
      <c r="B36" s="172"/>
      <c r="C36" s="80" t="s">
        <v>4</v>
      </c>
      <c r="D36" s="81"/>
      <c r="E36" s="81"/>
      <c r="F36" s="81"/>
      <c r="G36" s="81"/>
      <c r="H36" s="81"/>
      <c r="I36" s="81"/>
      <c r="J36" s="166"/>
    </row>
    <row r="37" spans="1:10" ht="15" hidden="1" customHeight="1" thickBot="1" x14ac:dyDescent="0.25">
      <c r="A37" s="109"/>
      <c r="B37" s="172"/>
      <c r="C37" s="82"/>
      <c r="D37" s="173" t="s">
        <v>5</v>
      </c>
      <c r="E37" s="174"/>
      <c r="F37" s="174"/>
      <c r="G37" s="174"/>
      <c r="H37" s="174"/>
      <c r="I37" s="175"/>
      <c r="J37" s="166"/>
    </row>
    <row r="38" spans="1:10" ht="18" hidden="1" customHeight="1" thickBot="1" x14ac:dyDescent="0.25">
      <c r="A38" s="109"/>
      <c r="B38" s="117"/>
      <c r="C38" s="83"/>
      <c r="D38" s="161" t="s">
        <v>78</v>
      </c>
      <c r="E38" s="162"/>
      <c r="F38" s="162"/>
      <c r="G38" s="162"/>
      <c r="H38" s="162"/>
      <c r="I38" s="163"/>
      <c r="J38" s="167"/>
    </row>
    <row r="39" spans="1:10" ht="16.149999999999999" customHeight="1" thickBot="1" x14ac:dyDescent="0.25">
      <c r="A39" s="182" t="s">
        <v>39</v>
      </c>
      <c r="B39" s="25" t="s">
        <v>8</v>
      </c>
      <c r="C39" s="25"/>
      <c r="D39" s="26" t="s">
        <v>9</v>
      </c>
      <c r="E39" s="26"/>
      <c r="F39" s="26"/>
      <c r="G39" s="26" t="s">
        <v>10</v>
      </c>
      <c r="H39" s="26" t="s">
        <v>11</v>
      </c>
      <c r="I39" s="204" t="s">
        <v>12</v>
      </c>
      <c r="J39" s="205"/>
    </row>
    <row r="40" spans="1:10" ht="16.149999999999999" customHeight="1" thickBot="1" x14ac:dyDescent="0.25">
      <c r="A40" s="183"/>
      <c r="B40" s="27" t="s">
        <v>155</v>
      </c>
      <c r="C40" s="28"/>
      <c r="D40" s="29"/>
      <c r="E40" s="29"/>
      <c r="F40" s="29"/>
      <c r="G40" s="29"/>
      <c r="H40" s="29"/>
      <c r="I40" s="209">
        <v>1</v>
      </c>
      <c r="J40" s="210"/>
    </row>
    <row r="41" spans="1:10" ht="16.149999999999999" customHeight="1" thickBot="1" x14ac:dyDescent="0.25">
      <c r="A41" s="182" t="s">
        <v>13</v>
      </c>
      <c r="B41" s="53" t="s">
        <v>14</v>
      </c>
      <c r="C41" s="30"/>
      <c r="D41" s="176"/>
      <c r="E41" s="177"/>
      <c r="F41" s="177"/>
      <c r="G41" s="177"/>
      <c r="H41" s="177"/>
      <c r="I41" s="177"/>
      <c r="J41" s="178"/>
    </row>
    <row r="42" spans="1:10" ht="16.149999999999999" customHeight="1" thickBot="1" x14ac:dyDescent="0.25">
      <c r="A42" s="183"/>
      <c r="B42" s="28">
        <v>0.9</v>
      </c>
      <c r="C42" s="31"/>
      <c r="D42" s="179"/>
      <c r="E42" s="180"/>
      <c r="F42" s="180"/>
      <c r="G42" s="180"/>
      <c r="H42" s="180"/>
      <c r="I42" s="180"/>
      <c r="J42" s="181"/>
    </row>
    <row r="43" spans="1:10" ht="13.5" x14ac:dyDescent="0.2">
      <c r="A43" s="55"/>
      <c r="B43" s="55"/>
      <c r="C43" s="5"/>
      <c r="D43" s="56"/>
      <c r="E43" s="56"/>
      <c r="F43" s="56"/>
      <c r="G43" s="56"/>
      <c r="H43" s="56"/>
      <c r="I43" s="56"/>
      <c r="J43" s="55"/>
    </row>
    <row r="44" spans="1:10" ht="14.25" thickBot="1" x14ac:dyDescent="0.25">
      <c r="A44" s="59"/>
      <c r="B44" s="59"/>
      <c r="C44" s="32"/>
      <c r="D44" s="60"/>
      <c r="E44" s="60"/>
      <c r="F44" s="60"/>
      <c r="G44" s="60"/>
      <c r="H44" s="60"/>
      <c r="I44" s="60"/>
      <c r="J44" s="59"/>
    </row>
    <row r="45" spans="1:10" ht="14.25" thickBot="1" x14ac:dyDescent="0.25">
      <c r="A45" s="6" t="s">
        <v>15</v>
      </c>
      <c r="B45" s="22" t="s">
        <v>20</v>
      </c>
      <c r="C45" s="11"/>
      <c r="D45" s="23" t="s">
        <v>43</v>
      </c>
      <c r="E45" s="86" t="s">
        <v>126</v>
      </c>
      <c r="F45" s="23" t="s">
        <v>93</v>
      </c>
      <c r="G45" s="23" t="s">
        <v>199</v>
      </c>
      <c r="H45" s="23" t="s">
        <v>168</v>
      </c>
      <c r="I45" s="23" t="s">
        <v>211</v>
      </c>
      <c r="J45" s="13" t="s">
        <v>16</v>
      </c>
    </row>
    <row r="46" spans="1:10" ht="132.75" customHeight="1" thickBot="1" x14ac:dyDescent="0.25">
      <c r="A46" s="141" t="s">
        <v>63</v>
      </c>
      <c r="B46" s="110" t="s">
        <v>164</v>
      </c>
      <c r="C46" s="4" t="s">
        <v>3</v>
      </c>
      <c r="D46" s="7" t="s">
        <v>95</v>
      </c>
      <c r="E46" s="7" t="s">
        <v>95</v>
      </c>
      <c r="F46" s="7" t="s">
        <v>95</v>
      </c>
      <c r="G46" s="7" t="s">
        <v>64</v>
      </c>
      <c r="H46" s="72" t="s">
        <v>255</v>
      </c>
      <c r="I46" s="72" t="s">
        <v>256</v>
      </c>
      <c r="J46" s="211" t="s">
        <v>248</v>
      </c>
    </row>
    <row r="47" spans="1:10" ht="268.5" customHeight="1" thickBot="1" x14ac:dyDescent="0.25">
      <c r="A47" s="142"/>
      <c r="B47" s="103"/>
      <c r="C47" s="15" t="s">
        <v>4</v>
      </c>
      <c r="D47" s="16"/>
      <c r="E47" s="105"/>
      <c r="F47" s="105"/>
      <c r="G47" s="17" t="s">
        <v>146</v>
      </c>
      <c r="H47" s="17" t="s">
        <v>290</v>
      </c>
      <c r="I47" s="17"/>
      <c r="J47" s="212"/>
    </row>
    <row r="48" spans="1:10" ht="20.45" customHeight="1" thickBot="1" x14ac:dyDescent="0.25">
      <c r="A48" s="142"/>
      <c r="B48" s="191"/>
      <c r="C48" s="185" t="s">
        <v>5</v>
      </c>
      <c r="D48" s="186"/>
      <c r="E48" s="186"/>
      <c r="F48" s="186"/>
      <c r="G48" s="186"/>
      <c r="H48" s="186"/>
      <c r="I48" s="187"/>
      <c r="J48" s="212"/>
    </row>
    <row r="49" spans="1:10" ht="28.9" customHeight="1" thickBot="1" x14ac:dyDescent="0.25">
      <c r="A49" s="142"/>
      <c r="B49" s="192"/>
      <c r="C49" s="188" t="s">
        <v>143</v>
      </c>
      <c r="D49" s="189"/>
      <c r="E49" s="189"/>
      <c r="F49" s="189"/>
      <c r="G49" s="189"/>
      <c r="H49" s="189"/>
      <c r="I49" s="190"/>
      <c r="J49" s="212"/>
    </row>
    <row r="50" spans="1:10" ht="24.75" thickBot="1" x14ac:dyDescent="0.25">
      <c r="A50" s="69" t="s">
        <v>17</v>
      </c>
      <c r="B50" s="11" t="s">
        <v>21</v>
      </c>
      <c r="C50" s="11"/>
      <c r="D50" s="23" t="s">
        <v>43</v>
      </c>
      <c r="E50" s="86" t="s">
        <v>126</v>
      </c>
      <c r="F50" s="23" t="s">
        <v>212</v>
      </c>
      <c r="G50" s="23" t="s">
        <v>199</v>
      </c>
      <c r="H50" s="23" t="s">
        <v>168</v>
      </c>
      <c r="I50" s="23" t="s">
        <v>211</v>
      </c>
      <c r="J50" s="212"/>
    </row>
    <row r="51" spans="1:10" ht="159" customHeight="1" thickBot="1" x14ac:dyDescent="0.25">
      <c r="A51" s="70">
        <v>0.25</v>
      </c>
      <c r="B51" s="164" t="s">
        <v>246</v>
      </c>
      <c r="C51" s="41" t="s">
        <v>3</v>
      </c>
      <c r="D51" s="8" t="s">
        <v>279</v>
      </c>
      <c r="E51" s="84" t="s">
        <v>280</v>
      </c>
      <c r="F51" s="87" t="s">
        <v>281</v>
      </c>
      <c r="G51" s="8" t="s">
        <v>285</v>
      </c>
      <c r="H51" s="140" t="s">
        <v>282</v>
      </c>
      <c r="I51" s="140" t="s">
        <v>282</v>
      </c>
      <c r="J51" s="212"/>
    </row>
    <row r="52" spans="1:10" ht="115.5" customHeight="1" thickBot="1" x14ac:dyDescent="0.25">
      <c r="A52" s="68"/>
      <c r="B52" s="191"/>
      <c r="C52" s="4" t="s">
        <v>4</v>
      </c>
      <c r="D52" s="33"/>
      <c r="E52" s="85" t="s">
        <v>286</v>
      </c>
      <c r="F52" s="119" t="s">
        <v>287</v>
      </c>
      <c r="G52" s="34" t="s">
        <v>284</v>
      </c>
      <c r="H52" s="34" t="s">
        <v>288</v>
      </c>
      <c r="I52" s="34"/>
      <c r="J52" s="212"/>
    </row>
    <row r="53" spans="1:10" ht="13.5" thickBot="1" x14ac:dyDescent="0.25">
      <c r="A53" s="35"/>
      <c r="B53" s="191"/>
      <c r="C53" s="193" t="s">
        <v>5</v>
      </c>
      <c r="D53" s="194"/>
      <c r="E53" s="194"/>
      <c r="F53" s="194"/>
      <c r="G53" s="194"/>
      <c r="H53" s="194"/>
      <c r="I53" s="195"/>
      <c r="J53" s="36" t="s">
        <v>18</v>
      </c>
    </row>
    <row r="54" spans="1:10" ht="13.5" thickBot="1" x14ac:dyDescent="0.25">
      <c r="A54" s="37"/>
      <c r="B54" s="192"/>
      <c r="C54" s="188" t="s">
        <v>283</v>
      </c>
      <c r="D54" s="206"/>
      <c r="E54" s="206"/>
      <c r="F54" s="206"/>
      <c r="G54" s="206"/>
      <c r="H54" s="206"/>
      <c r="I54" s="207"/>
      <c r="J54" s="120" t="s">
        <v>156</v>
      </c>
    </row>
    <row r="55" spans="1:10" ht="14.25" thickBot="1" x14ac:dyDescent="0.25">
      <c r="A55" s="182" t="s">
        <v>158</v>
      </c>
      <c r="B55" s="25" t="s">
        <v>8</v>
      </c>
      <c r="C55" s="25"/>
      <c r="D55" s="26" t="s">
        <v>9</v>
      </c>
      <c r="E55" s="26"/>
      <c r="F55" s="26"/>
      <c r="G55" s="26" t="s">
        <v>10</v>
      </c>
      <c r="H55" s="26" t="s">
        <v>11</v>
      </c>
      <c r="I55" s="208" t="s">
        <v>12</v>
      </c>
      <c r="J55" s="205"/>
    </row>
    <row r="56" spans="1:10" ht="14.25" thickBot="1" x14ac:dyDescent="0.25">
      <c r="A56" s="183"/>
      <c r="B56" s="27">
        <f>SUM(2380000*0.8)</f>
        <v>1904000</v>
      </c>
      <c r="C56" s="28"/>
      <c r="D56" s="29">
        <v>0</v>
      </c>
      <c r="E56" s="29"/>
      <c r="F56" s="29"/>
      <c r="G56" s="38">
        <v>0</v>
      </c>
      <c r="H56" s="38">
        <f>B56</f>
        <v>1904000</v>
      </c>
      <c r="I56" s="209">
        <v>1</v>
      </c>
      <c r="J56" s="210"/>
    </row>
    <row r="57" spans="1:10" ht="13.5" thickBot="1" x14ac:dyDescent="0.25">
      <c r="A57" s="182" t="s">
        <v>13</v>
      </c>
      <c r="B57" s="25" t="s">
        <v>14</v>
      </c>
      <c r="C57" s="30"/>
      <c r="D57" s="176"/>
      <c r="E57" s="177"/>
      <c r="F57" s="177"/>
      <c r="G57" s="177"/>
      <c r="H57" s="177"/>
      <c r="I57" s="177"/>
      <c r="J57" s="178"/>
    </row>
    <row r="58" spans="1:10" ht="13.5" thickBot="1" x14ac:dyDescent="0.25">
      <c r="A58" s="183"/>
      <c r="B58" s="28">
        <v>0.9</v>
      </c>
      <c r="C58" s="31"/>
      <c r="D58" s="179"/>
      <c r="E58" s="180"/>
      <c r="F58" s="180"/>
      <c r="G58" s="180"/>
      <c r="H58" s="180"/>
      <c r="I58" s="180"/>
      <c r="J58" s="181"/>
    </row>
    <row r="59" spans="1:10" ht="13.5" x14ac:dyDescent="0.2">
      <c r="A59" s="55"/>
      <c r="B59" s="55"/>
      <c r="C59" s="5"/>
      <c r="D59" s="56"/>
      <c r="E59" s="56"/>
      <c r="F59" s="56"/>
      <c r="G59" s="56"/>
      <c r="H59" s="56"/>
      <c r="I59" s="56"/>
      <c r="J59" s="55"/>
    </row>
    <row r="60" spans="1:10" ht="14.25" thickBot="1" x14ac:dyDescent="0.25">
      <c r="A60" s="55"/>
      <c r="B60" s="55"/>
      <c r="C60" s="5"/>
      <c r="D60" s="56"/>
      <c r="E60" s="56"/>
      <c r="F60" s="56"/>
      <c r="G60" s="56"/>
      <c r="H60" s="56"/>
      <c r="I60" s="56"/>
      <c r="J60" s="55"/>
    </row>
    <row r="61" spans="1:10" ht="14.25" thickBot="1" x14ac:dyDescent="0.25">
      <c r="A61" s="6" t="s">
        <v>19</v>
      </c>
      <c r="B61" s="22" t="s">
        <v>22</v>
      </c>
      <c r="C61" s="22"/>
      <c r="D61" s="23" t="s">
        <v>43</v>
      </c>
      <c r="E61" s="86" t="s">
        <v>126</v>
      </c>
      <c r="F61" s="23" t="s">
        <v>212</v>
      </c>
      <c r="G61" s="23" t="s">
        <v>199</v>
      </c>
      <c r="H61" s="23" t="s">
        <v>168</v>
      </c>
      <c r="I61" s="23" t="s">
        <v>211</v>
      </c>
      <c r="J61" s="13" t="s">
        <v>7</v>
      </c>
    </row>
    <row r="62" spans="1:10" ht="69" customHeight="1" thickBot="1" x14ac:dyDescent="0.25">
      <c r="A62" s="122" t="s">
        <v>46</v>
      </c>
      <c r="B62" s="141" t="s">
        <v>227</v>
      </c>
      <c r="C62" s="4" t="s">
        <v>3</v>
      </c>
      <c r="D62" s="7" t="s">
        <v>96</v>
      </c>
      <c r="E62" s="7" t="s">
        <v>101</v>
      </c>
      <c r="F62" s="72" t="s">
        <v>267</v>
      </c>
      <c r="G62" s="61" t="s">
        <v>188</v>
      </c>
      <c r="H62" s="108" t="s">
        <v>189</v>
      </c>
      <c r="I62" s="108" t="s">
        <v>189</v>
      </c>
      <c r="J62" s="144" t="s">
        <v>260</v>
      </c>
    </row>
    <row r="63" spans="1:10" ht="408" customHeight="1" thickBot="1" x14ac:dyDescent="0.25">
      <c r="A63" s="123"/>
      <c r="B63" s="142"/>
      <c r="C63" s="39" t="s">
        <v>4</v>
      </c>
      <c r="D63" s="16"/>
      <c r="E63" s="127" t="s">
        <v>217</v>
      </c>
      <c r="F63" s="127" t="s">
        <v>215</v>
      </c>
      <c r="G63" s="17" t="s">
        <v>214</v>
      </c>
      <c r="H63" s="40" t="s">
        <v>289</v>
      </c>
      <c r="I63" s="40"/>
      <c r="J63" s="145"/>
    </row>
    <row r="64" spans="1:10" ht="13.9" customHeight="1" thickBot="1" x14ac:dyDescent="0.25">
      <c r="A64" s="123"/>
      <c r="B64" s="142"/>
      <c r="C64" s="185" t="s">
        <v>5</v>
      </c>
      <c r="D64" s="186"/>
      <c r="E64" s="186"/>
      <c r="F64" s="186"/>
      <c r="G64" s="186"/>
      <c r="H64" s="186"/>
      <c r="I64" s="187"/>
      <c r="J64" s="145"/>
    </row>
    <row r="65" spans="1:10" ht="13.9" customHeight="1" thickBot="1" x14ac:dyDescent="0.25">
      <c r="A65" s="123"/>
      <c r="B65" s="143"/>
      <c r="C65" s="188" t="s">
        <v>218</v>
      </c>
      <c r="D65" s="189"/>
      <c r="E65" s="189"/>
      <c r="F65" s="189"/>
      <c r="G65" s="189"/>
      <c r="H65" s="189"/>
      <c r="I65" s="190"/>
      <c r="J65" s="145"/>
    </row>
    <row r="66" spans="1:10" ht="14.25" thickBot="1" x14ac:dyDescent="0.25">
      <c r="A66" s="123"/>
      <c r="B66" s="11" t="s">
        <v>23</v>
      </c>
      <c r="C66" s="11"/>
      <c r="D66" s="23" t="s">
        <v>43</v>
      </c>
      <c r="E66" s="86" t="s">
        <v>126</v>
      </c>
      <c r="F66" s="23" t="s">
        <v>212</v>
      </c>
      <c r="G66" s="23" t="s">
        <v>199</v>
      </c>
      <c r="H66" s="23" t="s">
        <v>168</v>
      </c>
      <c r="I66" s="23" t="s">
        <v>211</v>
      </c>
      <c r="J66" s="145"/>
    </row>
    <row r="67" spans="1:10" ht="96.6" customHeight="1" thickBot="1" x14ac:dyDescent="0.25">
      <c r="A67" s="123"/>
      <c r="B67" s="141" t="s">
        <v>65</v>
      </c>
      <c r="C67" s="41" t="s">
        <v>3</v>
      </c>
      <c r="D67" s="7" t="s">
        <v>97</v>
      </c>
      <c r="E67" s="7" t="s">
        <v>98</v>
      </c>
      <c r="F67" s="7" t="s">
        <v>99</v>
      </c>
      <c r="G67" s="72" t="s">
        <v>258</v>
      </c>
      <c r="H67" s="72" t="s">
        <v>257</v>
      </c>
      <c r="I67" s="72" t="s">
        <v>259</v>
      </c>
      <c r="J67" s="145"/>
    </row>
    <row r="68" spans="1:10" ht="390.75" customHeight="1" thickBot="1" x14ac:dyDescent="0.25">
      <c r="A68" s="123"/>
      <c r="B68" s="184"/>
      <c r="C68" s="4" t="s">
        <v>4</v>
      </c>
      <c r="D68" s="16"/>
      <c r="E68" s="7" t="s">
        <v>48</v>
      </c>
      <c r="F68" s="74" t="s">
        <v>100</v>
      </c>
      <c r="G68" s="17" t="s">
        <v>150</v>
      </c>
      <c r="H68" s="40" t="s">
        <v>276</v>
      </c>
      <c r="I68" s="40"/>
      <c r="J68" s="145"/>
    </row>
    <row r="69" spans="1:10" ht="13.9" customHeight="1" thickBot="1" x14ac:dyDescent="0.25">
      <c r="A69" s="123"/>
      <c r="B69" s="14"/>
      <c r="C69" s="185" t="s">
        <v>5</v>
      </c>
      <c r="D69" s="186"/>
      <c r="E69" s="186"/>
      <c r="F69" s="186"/>
      <c r="G69" s="186"/>
      <c r="H69" s="186"/>
      <c r="I69" s="187"/>
      <c r="J69" s="145"/>
    </row>
    <row r="70" spans="1:10" ht="13.5" thickBot="1" x14ac:dyDescent="0.25">
      <c r="A70" s="123"/>
      <c r="B70" s="19"/>
      <c r="C70" s="188" t="s">
        <v>219</v>
      </c>
      <c r="D70" s="189"/>
      <c r="E70" s="189"/>
      <c r="F70" s="189"/>
      <c r="G70" s="189"/>
      <c r="H70" s="189"/>
      <c r="I70" s="190"/>
      <c r="J70" s="145"/>
    </row>
    <row r="71" spans="1:10" ht="30.6" customHeight="1" thickBot="1" x14ac:dyDescent="0.25">
      <c r="A71" s="123"/>
      <c r="B71" s="11" t="s">
        <v>154</v>
      </c>
      <c r="C71" s="11"/>
      <c r="D71" s="23" t="s">
        <v>43</v>
      </c>
      <c r="E71" s="86" t="s">
        <v>126</v>
      </c>
      <c r="F71" s="23" t="s">
        <v>212</v>
      </c>
      <c r="G71" s="23" t="s">
        <v>199</v>
      </c>
      <c r="H71" s="23" t="s">
        <v>168</v>
      </c>
      <c r="I71" s="23" t="s">
        <v>211</v>
      </c>
      <c r="J71" s="145"/>
    </row>
    <row r="72" spans="1:10" ht="31.5" customHeight="1" thickBot="1" x14ac:dyDescent="0.25">
      <c r="A72" s="123"/>
      <c r="B72" s="164" t="s">
        <v>220</v>
      </c>
      <c r="C72" s="41" t="s">
        <v>3</v>
      </c>
      <c r="D72" s="7" t="s">
        <v>190</v>
      </c>
      <c r="E72" s="7" t="s">
        <v>190</v>
      </c>
      <c r="F72" s="7" t="s">
        <v>190</v>
      </c>
      <c r="G72" s="7" t="s">
        <v>190</v>
      </c>
      <c r="H72" s="7" t="s">
        <v>191</v>
      </c>
      <c r="I72" s="72" t="s">
        <v>192</v>
      </c>
      <c r="J72" s="145"/>
    </row>
    <row r="73" spans="1:10" ht="176.25" customHeight="1" thickBot="1" x14ac:dyDescent="0.25">
      <c r="A73" s="123"/>
      <c r="B73" s="191"/>
      <c r="C73" s="4" t="s">
        <v>4</v>
      </c>
      <c r="D73" s="42"/>
      <c r="E73" s="105"/>
      <c r="F73" s="105"/>
      <c r="G73" s="17" t="s">
        <v>277</v>
      </c>
      <c r="H73" s="40" t="s">
        <v>268</v>
      </c>
      <c r="I73" s="40"/>
      <c r="J73" s="145"/>
    </row>
    <row r="74" spans="1:10" ht="13.9" customHeight="1" thickBot="1" x14ac:dyDescent="0.25">
      <c r="A74" s="6" t="s">
        <v>17</v>
      </c>
      <c r="B74" s="191"/>
      <c r="C74" s="185" t="s">
        <v>5</v>
      </c>
      <c r="D74" s="186"/>
      <c r="E74" s="186"/>
      <c r="F74" s="186"/>
      <c r="G74" s="186"/>
      <c r="H74" s="186"/>
      <c r="I74" s="187"/>
      <c r="J74" s="36" t="s">
        <v>18</v>
      </c>
    </row>
    <row r="75" spans="1:10" ht="13.5" thickBot="1" x14ac:dyDescent="0.25">
      <c r="A75" s="71">
        <v>0.3</v>
      </c>
      <c r="B75" s="192"/>
      <c r="C75" s="188" t="s">
        <v>221</v>
      </c>
      <c r="D75" s="189"/>
      <c r="E75" s="189"/>
      <c r="F75" s="189"/>
      <c r="G75" s="189"/>
      <c r="H75" s="189"/>
      <c r="I75" s="190"/>
      <c r="J75" s="120" t="s">
        <v>156</v>
      </c>
    </row>
    <row r="76" spans="1:10" ht="14.25" thickBot="1" x14ac:dyDescent="0.25">
      <c r="A76" s="182" t="s">
        <v>159</v>
      </c>
      <c r="B76" s="25" t="s">
        <v>8</v>
      </c>
      <c r="C76" s="25"/>
      <c r="D76" s="26" t="s">
        <v>9</v>
      </c>
      <c r="E76" s="26"/>
      <c r="F76" s="26"/>
      <c r="G76" s="26" t="s">
        <v>10</v>
      </c>
      <c r="H76" s="26" t="s">
        <v>11</v>
      </c>
      <c r="I76" s="204" t="s">
        <v>12</v>
      </c>
      <c r="J76" s="205"/>
    </row>
    <row r="77" spans="1:10" ht="14.25" thickBot="1" x14ac:dyDescent="0.25">
      <c r="A77" s="183"/>
      <c r="B77" s="27">
        <f>SUM(1710000*0.8)</f>
        <v>1368000</v>
      </c>
      <c r="C77" s="28"/>
      <c r="D77" s="29">
        <v>0</v>
      </c>
      <c r="E77" s="29"/>
      <c r="F77" s="29"/>
      <c r="G77" s="38">
        <v>0</v>
      </c>
      <c r="H77" s="38">
        <f>B77</f>
        <v>1368000</v>
      </c>
      <c r="I77" s="209">
        <v>1</v>
      </c>
      <c r="J77" s="210"/>
    </row>
    <row r="78" spans="1:10" ht="13.5" thickBot="1" x14ac:dyDescent="0.25">
      <c r="A78" s="182" t="s">
        <v>13</v>
      </c>
      <c r="B78" s="25" t="s">
        <v>14</v>
      </c>
      <c r="C78" s="30"/>
      <c r="D78" s="176"/>
      <c r="E78" s="177"/>
      <c r="F78" s="177"/>
      <c r="G78" s="177"/>
      <c r="H78" s="177"/>
      <c r="I78" s="177"/>
      <c r="J78" s="178"/>
    </row>
    <row r="79" spans="1:10" ht="13.5" thickBot="1" x14ac:dyDescent="0.25">
      <c r="A79" s="183"/>
      <c r="B79" s="28">
        <v>0.9</v>
      </c>
      <c r="C79" s="31"/>
      <c r="D79" s="179"/>
      <c r="E79" s="180"/>
      <c r="F79" s="180"/>
      <c r="G79" s="180"/>
      <c r="H79" s="180"/>
      <c r="I79" s="180"/>
      <c r="J79" s="181"/>
    </row>
    <row r="80" spans="1:10" x14ac:dyDescent="0.2">
      <c r="G80" s="43"/>
    </row>
    <row r="81" spans="1:10" ht="13.5" thickBot="1" x14ac:dyDescent="0.25">
      <c r="G81" s="43"/>
    </row>
    <row r="82" spans="1:10" ht="14.25" thickBot="1" x14ac:dyDescent="0.25">
      <c r="A82" s="6" t="s">
        <v>26</v>
      </c>
      <c r="B82" s="22" t="s">
        <v>33</v>
      </c>
      <c r="C82" s="10"/>
      <c r="D82" s="23" t="s">
        <v>43</v>
      </c>
      <c r="E82" s="86" t="s">
        <v>126</v>
      </c>
      <c r="F82" s="23" t="s">
        <v>212</v>
      </c>
      <c r="G82" s="23" t="s">
        <v>199</v>
      </c>
      <c r="H82" s="23" t="s">
        <v>168</v>
      </c>
      <c r="I82" s="23" t="s">
        <v>211</v>
      </c>
      <c r="J82" s="13" t="s">
        <v>16</v>
      </c>
    </row>
    <row r="83" spans="1:10" ht="114" customHeight="1" thickBot="1" x14ac:dyDescent="0.25">
      <c r="A83" s="168" t="s">
        <v>47</v>
      </c>
      <c r="B83" s="164" t="s">
        <v>203</v>
      </c>
      <c r="C83" s="4" t="s">
        <v>3</v>
      </c>
      <c r="D83" s="7" t="s">
        <v>103</v>
      </c>
      <c r="E83" s="7" t="s">
        <v>104</v>
      </c>
      <c r="F83" s="7" t="s">
        <v>49</v>
      </c>
      <c r="G83" s="7" t="s">
        <v>105</v>
      </c>
      <c r="H83" s="7" t="s">
        <v>208</v>
      </c>
      <c r="I83" s="7" t="s">
        <v>207</v>
      </c>
      <c r="J83" s="144" t="s">
        <v>261</v>
      </c>
    </row>
    <row r="84" spans="1:10" ht="377.25" customHeight="1" thickBot="1" x14ac:dyDescent="0.25">
      <c r="A84" s="202"/>
      <c r="B84" s="142"/>
      <c r="C84" s="15" t="s">
        <v>4</v>
      </c>
      <c r="D84" s="16"/>
      <c r="E84" s="73" t="s">
        <v>206</v>
      </c>
      <c r="F84" s="73" t="s">
        <v>85</v>
      </c>
      <c r="G84" s="17" t="s">
        <v>147</v>
      </c>
      <c r="H84" s="17" t="s">
        <v>275</v>
      </c>
      <c r="I84" s="17"/>
      <c r="J84" s="145"/>
    </row>
    <row r="85" spans="1:10" ht="13.5" thickBot="1" x14ac:dyDescent="0.25">
      <c r="A85" s="202"/>
      <c r="B85" s="142"/>
      <c r="C85" s="185" t="s">
        <v>5</v>
      </c>
      <c r="D85" s="186"/>
      <c r="E85" s="186"/>
      <c r="F85" s="186"/>
      <c r="G85" s="186"/>
      <c r="H85" s="186"/>
      <c r="I85" s="187"/>
      <c r="J85" s="145"/>
    </row>
    <row r="86" spans="1:10" ht="13.5" thickBot="1" x14ac:dyDescent="0.25">
      <c r="A86" s="202"/>
      <c r="B86" s="143"/>
      <c r="C86" s="196" t="s">
        <v>163</v>
      </c>
      <c r="D86" s="197"/>
      <c r="E86" s="197"/>
      <c r="F86" s="197"/>
      <c r="G86" s="197"/>
      <c r="H86" s="197"/>
      <c r="I86" s="198"/>
      <c r="J86" s="145"/>
    </row>
    <row r="87" spans="1:10" ht="14.25" thickBot="1" x14ac:dyDescent="0.25">
      <c r="A87" s="202"/>
      <c r="B87" s="22" t="s">
        <v>34</v>
      </c>
      <c r="C87" s="11"/>
      <c r="D87" s="23" t="s">
        <v>43</v>
      </c>
      <c r="E87" s="86" t="s">
        <v>126</v>
      </c>
      <c r="F87" s="23" t="s">
        <v>212</v>
      </c>
      <c r="G87" s="23" t="s">
        <v>199</v>
      </c>
      <c r="H87" s="23" t="s">
        <v>168</v>
      </c>
      <c r="I87" s="23" t="s">
        <v>211</v>
      </c>
      <c r="J87" s="145"/>
    </row>
    <row r="88" spans="1:10" ht="45" customHeight="1" thickBot="1" x14ac:dyDescent="0.25">
      <c r="A88" s="202"/>
      <c r="B88" s="164" t="s">
        <v>216</v>
      </c>
      <c r="C88" s="41" t="s">
        <v>3</v>
      </c>
      <c r="D88" s="7" t="s">
        <v>102</v>
      </c>
      <c r="E88" s="7" t="s">
        <v>106</v>
      </c>
      <c r="F88" s="7" t="s">
        <v>107</v>
      </c>
      <c r="G88" s="7" t="s">
        <v>145</v>
      </c>
      <c r="H88" s="7" t="s">
        <v>144</v>
      </c>
      <c r="I88" s="7" t="s">
        <v>162</v>
      </c>
      <c r="J88" s="145"/>
    </row>
    <row r="89" spans="1:10" ht="372" customHeight="1" thickBot="1" x14ac:dyDescent="0.25">
      <c r="A89" s="202"/>
      <c r="B89" s="142"/>
      <c r="C89" s="4" t="s">
        <v>4</v>
      </c>
      <c r="D89" s="42"/>
      <c r="E89" s="73" t="s">
        <v>86</v>
      </c>
      <c r="F89" s="74" t="s">
        <v>80</v>
      </c>
      <c r="G89" s="17" t="s">
        <v>278</v>
      </c>
      <c r="H89" s="17" t="s">
        <v>274</v>
      </c>
      <c r="I89" s="17"/>
      <c r="J89" s="145"/>
    </row>
    <row r="90" spans="1:10" ht="13.5" thickBot="1" x14ac:dyDescent="0.25">
      <c r="A90" s="202"/>
      <c r="B90" s="142"/>
      <c r="C90" s="193" t="s">
        <v>5</v>
      </c>
      <c r="D90" s="194"/>
      <c r="E90" s="194"/>
      <c r="F90" s="194"/>
      <c r="G90" s="194"/>
      <c r="H90" s="194"/>
      <c r="I90" s="195"/>
      <c r="J90" s="145"/>
    </row>
    <row r="91" spans="1:10" ht="13.5" thickBot="1" x14ac:dyDescent="0.25">
      <c r="A91" s="203"/>
      <c r="B91" s="143"/>
      <c r="C91" s="188" t="s">
        <v>161</v>
      </c>
      <c r="D91" s="189"/>
      <c r="E91" s="189"/>
      <c r="F91" s="189"/>
      <c r="G91" s="189"/>
      <c r="H91" s="189"/>
      <c r="I91" s="190"/>
      <c r="J91" s="145"/>
    </row>
    <row r="92" spans="1:10" ht="24.75" thickBot="1" x14ac:dyDescent="0.25">
      <c r="A92" s="52" t="s">
        <v>17</v>
      </c>
      <c r="B92" s="11" t="s">
        <v>35</v>
      </c>
      <c r="C92" s="11"/>
      <c r="D92" s="23" t="s">
        <v>43</v>
      </c>
      <c r="E92" s="86" t="s">
        <v>126</v>
      </c>
      <c r="F92" s="23" t="s">
        <v>212</v>
      </c>
      <c r="G92" s="23" t="s">
        <v>199</v>
      </c>
      <c r="H92" s="23" t="s">
        <v>168</v>
      </c>
      <c r="I92" s="23" t="s">
        <v>211</v>
      </c>
      <c r="J92" s="145"/>
    </row>
    <row r="93" spans="1:10" ht="88.5" customHeight="1" thickBot="1" x14ac:dyDescent="0.25">
      <c r="A93" s="71">
        <v>0.15</v>
      </c>
      <c r="B93" s="168" t="s">
        <v>228</v>
      </c>
      <c r="C93" s="41" t="s">
        <v>3</v>
      </c>
      <c r="D93" s="24" t="s">
        <v>102</v>
      </c>
      <c r="E93" s="24" t="s">
        <v>108</v>
      </c>
      <c r="F93" s="24" t="s">
        <v>193</v>
      </c>
      <c r="G93" s="24" t="s">
        <v>152</v>
      </c>
      <c r="H93" s="72" t="s">
        <v>262</v>
      </c>
      <c r="I93" s="7" t="s">
        <v>263</v>
      </c>
      <c r="J93" s="145"/>
    </row>
    <row r="94" spans="1:10" ht="304.5" customHeight="1" thickBot="1" x14ac:dyDescent="0.25">
      <c r="A94" s="54"/>
      <c r="B94" s="169"/>
      <c r="C94" s="4" t="s">
        <v>4</v>
      </c>
      <c r="D94" s="16"/>
      <c r="E94" s="106" t="s">
        <v>222</v>
      </c>
      <c r="F94" s="107" t="s">
        <v>205</v>
      </c>
      <c r="G94" s="17" t="s">
        <v>151</v>
      </c>
      <c r="H94" s="17" t="s">
        <v>273</v>
      </c>
      <c r="I94" s="17"/>
      <c r="J94" s="146"/>
    </row>
    <row r="95" spans="1:10" ht="13.5" thickBot="1" x14ac:dyDescent="0.25">
      <c r="A95" s="35"/>
      <c r="B95" s="169"/>
      <c r="C95" s="193" t="s">
        <v>5</v>
      </c>
      <c r="D95" s="194"/>
      <c r="E95" s="194"/>
      <c r="F95" s="194"/>
      <c r="G95" s="194"/>
      <c r="H95" s="194"/>
      <c r="I95" s="195"/>
      <c r="J95" s="36" t="s">
        <v>18</v>
      </c>
    </row>
    <row r="96" spans="1:10" ht="13.5" thickBot="1" x14ac:dyDescent="0.25">
      <c r="A96" s="37"/>
      <c r="B96" s="170"/>
      <c r="C96" s="188" t="s">
        <v>50</v>
      </c>
      <c r="D96" s="189"/>
      <c r="E96" s="189"/>
      <c r="F96" s="189"/>
      <c r="G96" s="189"/>
      <c r="H96" s="189"/>
      <c r="I96" s="190"/>
      <c r="J96" s="120" t="s">
        <v>156</v>
      </c>
    </row>
    <row r="97" spans="1:10" ht="14.25" thickBot="1" x14ac:dyDescent="0.25">
      <c r="A97" s="182" t="s">
        <v>159</v>
      </c>
      <c r="B97" s="25" t="s">
        <v>8</v>
      </c>
      <c r="C97" s="25"/>
      <c r="D97" s="26" t="s">
        <v>9</v>
      </c>
      <c r="E97" s="26"/>
      <c r="F97" s="26"/>
      <c r="G97" s="26" t="s">
        <v>10</v>
      </c>
      <c r="H97" s="26" t="s">
        <v>11</v>
      </c>
      <c r="I97" s="208" t="s">
        <v>12</v>
      </c>
      <c r="J97" s="205"/>
    </row>
    <row r="98" spans="1:10" ht="14.25" thickBot="1" x14ac:dyDescent="0.25">
      <c r="A98" s="183"/>
      <c r="B98" s="27">
        <f>SUM(1195500*0.8)</f>
        <v>956400</v>
      </c>
      <c r="C98" s="28"/>
      <c r="D98" s="29">
        <v>0</v>
      </c>
      <c r="E98" s="29"/>
      <c r="F98" s="29"/>
      <c r="G98" s="38">
        <v>0</v>
      </c>
      <c r="H98" s="38">
        <f>B98</f>
        <v>956400</v>
      </c>
      <c r="I98" s="209">
        <v>1</v>
      </c>
      <c r="J98" s="210"/>
    </row>
    <row r="99" spans="1:10" ht="13.5" thickBot="1" x14ac:dyDescent="0.25">
      <c r="A99" s="182" t="s">
        <v>13</v>
      </c>
      <c r="B99" s="25" t="s">
        <v>14</v>
      </c>
      <c r="C99" s="30"/>
      <c r="D99" s="176"/>
      <c r="E99" s="177"/>
      <c r="F99" s="177"/>
      <c r="G99" s="177"/>
      <c r="H99" s="177"/>
      <c r="I99" s="177"/>
      <c r="J99" s="178"/>
    </row>
    <row r="100" spans="1:10" ht="13.5" thickBot="1" x14ac:dyDescent="0.25">
      <c r="A100" s="183"/>
      <c r="B100" s="28">
        <v>0.9</v>
      </c>
      <c r="C100" s="31"/>
      <c r="D100" s="179"/>
      <c r="E100" s="180"/>
      <c r="F100" s="180"/>
      <c r="G100" s="180"/>
      <c r="H100" s="180"/>
      <c r="I100" s="180"/>
      <c r="J100" s="181"/>
    </row>
    <row r="101" spans="1:10" ht="13.5" x14ac:dyDescent="0.2">
      <c r="A101" s="5"/>
      <c r="B101" s="5"/>
      <c r="C101" s="5"/>
      <c r="D101" s="21"/>
      <c r="E101" s="21"/>
      <c r="F101" s="21"/>
      <c r="G101" s="21"/>
      <c r="H101" s="21"/>
      <c r="I101" s="21"/>
      <c r="J101" s="5"/>
    </row>
    <row r="102" spans="1:10" ht="14.25" thickBot="1" x14ac:dyDescent="0.25">
      <c r="A102" s="5"/>
      <c r="B102" s="5"/>
      <c r="C102" s="5"/>
      <c r="D102" s="21"/>
      <c r="E102" s="21"/>
      <c r="F102" s="21"/>
      <c r="G102" s="21"/>
      <c r="H102" s="21"/>
      <c r="I102" s="21"/>
      <c r="J102" s="5"/>
    </row>
    <row r="103" spans="1:10" ht="14.25" thickBot="1" x14ac:dyDescent="0.25">
      <c r="A103" s="6" t="s">
        <v>27</v>
      </c>
      <c r="B103" s="22" t="s">
        <v>36</v>
      </c>
      <c r="C103" s="22"/>
      <c r="D103" s="23" t="s">
        <v>43</v>
      </c>
      <c r="E103" s="86" t="s">
        <v>126</v>
      </c>
      <c r="F103" s="23" t="s">
        <v>212</v>
      </c>
      <c r="G103" s="23" t="s">
        <v>199</v>
      </c>
      <c r="H103" s="23" t="s">
        <v>168</v>
      </c>
      <c r="I103" s="23" t="s">
        <v>211</v>
      </c>
      <c r="J103" s="13" t="s">
        <v>55</v>
      </c>
    </row>
    <row r="104" spans="1:10" ht="45.6" customHeight="1" thickBot="1" x14ac:dyDescent="0.25">
      <c r="A104" s="125" t="s">
        <v>17</v>
      </c>
      <c r="B104" s="122" t="s">
        <v>195</v>
      </c>
      <c r="C104" s="41" t="s">
        <v>3</v>
      </c>
      <c r="D104" s="24" t="s">
        <v>109</v>
      </c>
      <c r="E104" s="24" t="s">
        <v>110</v>
      </c>
      <c r="F104" s="24" t="s">
        <v>112</v>
      </c>
      <c r="G104" s="24" t="s">
        <v>113</v>
      </c>
      <c r="H104" s="72" t="s">
        <v>204</v>
      </c>
      <c r="I104" s="72" t="s">
        <v>194</v>
      </c>
      <c r="J104" s="165" t="s">
        <v>249</v>
      </c>
    </row>
    <row r="105" spans="1:10" ht="238.9" customHeight="1" thickBot="1" x14ac:dyDescent="0.25">
      <c r="A105" s="71">
        <v>0.15</v>
      </c>
      <c r="B105" s="123"/>
      <c r="C105" s="4" t="s">
        <v>4</v>
      </c>
      <c r="D105" s="42"/>
      <c r="E105" s="73" t="s">
        <v>114</v>
      </c>
      <c r="F105" s="74" t="s">
        <v>111</v>
      </c>
      <c r="G105" s="17" t="s">
        <v>148</v>
      </c>
      <c r="H105" s="17" t="s">
        <v>272</v>
      </c>
      <c r="I105" s="17"/>
      <c r="J105" s="167"/>
    </row>
    <row r="106" spans="1:10" ht="13.5" thickBot="1" x14ac:dyDescent="0.25">
      <c r="A106" s="35"/>
      <c r="B106" s="123"/>
      <c r="C106" s="193" t="s">
        <v>5</v>
      </c>
      <c r="D106" s="194"/>
      <c r="E106" s="194"/>
      <c r="F106" s="194"/>
      <c r="G106" s="194"/>
      <c r="H106" s="194"/>
      <c r="I106" s="195"/>
      <c r="J106" s="36" t="s">
        <v>18</v>
      </c>
    </row>
    <row r="107" spans="1:10" ht="15" customHeight="1" thickBot="1" x14ac:dyDescent="0.25">
      <c r="A107" s="37"/>
      <c r="B107" s="124"/>
      <c r="C107" s="188" t="s">
        <v>52</v>
      </c>
      <c r="D107" s="189"/>
      <c r="E107" s="189"/>
      <c r="F107" s="189"/>
      <c r="G107" s="189"/>
      <c r="H107" s="189"/>
      <c r="I107" s="190"/>
      <c r="J107" s="121" t="s">
        <v>157</v>
      </c>
    </row>
    <row r="108" spans="1:10" ht="14.25" thickBot="1" x14ac:dyDescent="0.25">
      <c r="A108" s="182" t="s">
        <v>159</v>
      </c>
      <c r="B108" s="25" t="s">
        <v>8</v>
      </c>
      <c r="C108" s="25"/>
      <c r="D108" s="26" t="s">
        <v>9</v>
      </c>
      <c r="E108" s="26"/>
      <c r="F108" s="26"/>
      <c r="G108" s="26" t="s">
        <v>10</v>
      </c>
      <c r="H108" s="26" t="s">
        <v>11</v>
      </c>
      <c r="I108" s="208" t="s">
        <v>12</v>
      </c>
      <c r="J108" s="205"/>
    </row>
    <row r="109" spans="1:10" ht="14.25" thickBot="1" x14ac:dyDescent="0.25">
      <c r="A109" s="183"/>
      <c r="B109" s="27">
        <f>SUM(470000*0.8)</f>
        <v>376000</v>
      </c>
      <c r="C109" s="28"/>
      <c r="D109" s="29">
        <v>0</v>
      </c>
      <c r="E109" s="29"/>
      <c r="F109" s="29"/>
      <c r="G109" s="38">
        <v>0</v>
      </c>
      <c r="H109" s="44">
        <f>B109</f>
        <v>376000</v>
      </c>
      <c r="I109" s="209">
        <v>1</v>
      </c>
      <c r="J109" s="210"/>
    </row>
    <row r="110" spans="1:10" ht="13.5" thickBot="1" x14ac:dyDescent="0.25">
      <c r="A110" s="182" t="s">
        <v>13</v>
      </c>
      <c r="B110" s="45" t="s">
        <v>14</v>
      </c>
      <c r="C110" s="30"/>
      <c r="D110" s="176"/>
      <c r="E110" s="177"/>
      <c r="F110" s="177"/>
      <c r="G110" s="177"/>
      <c r="H110" s="177"/>
      <c r="I110" s="177"/>
      <c r="J110" s="178"/>
    </row>
    <row r="111" spans="1:10" ht="13.5" thickBot="1" x14ac:dyDescent="0.25">
      <c r="A111" s="183"/>
      <c r="B111" s="28">
        <v>0.9</v>
      </c>
      <c r="C111" s="31"/>
      <c r="D111" s="179"/>
      <c r="E111" s="180"/>
      <c r="F111" s="180"/>
      <c r="G111" s="180"/>
      <c r="H111" s="180"/>
      <c r="I111" s="180"/>
      <c r="J111" s="181"/>
    </row>
    <row r="112" spans="1:10" x14ac:dyDescent="0.2">
      <c r="G112" s="43"/>
    </row>
    <row r="113" spans="1:10" ht="13.5" thickBot="1" x14ac:dyDescent="0.25">
      <c r="G113" s="43"/>
    </row>
    <row r="114" spans="1:10" ht="14.25" thickBot="1" x14ac:dyDescent="0.25">
      <c r="A114" s="6" t="s">
        <v>32</v>
      </c>
      <c r="B114" s="22" t="s">
        <v>37</v>
      </c>
      <c r="C114" s="75"/>
      <c r="D114" s="23" t="s">
        <v>43</v>
      </c>
      <c r="E114" s="86" t="s">
        <v>126</v>
      </c>
      <c r="F114" s="23" t="s">
        <v>212</v>
      </c>
      <c r="G114" s="23" t="s">
        <v>199</v>
      </c>
      <c r="H114" s="23" t="s">
        <v>168</v>
      </c>
      <c r="I114" s="23" t="s">
        <v>211</v>
      </c>
      <c r="J114" s="13" t="s">
        <v>16</v>
      </c>
    </row>
    <row r="115" spans="1:10" ht="48" customHeight="1" thickBot="1" x14ac:dyDescent="0.25">
      <c r="A115" s="168" t="s">
        <v>68</v>
      </c>
      <c r="B115" s="141" t="s">
        <v>196</v>
      </c>
      <c r="C115" s="4" t="s">
        <v>3</v>
      </c>
      <c r="D115" s="8" t="s">
        <v>118</v>
      </c>
      <c r="E115" s="8" t="s">
        <v>117</v>
      </c>
      <c r="F115" s="8" t="s">
        <v>116</v>
      </c>
      <c r="G115" s="9" t="s">
        <v>119</v>
      </c>
      <c r="H115" s="9" t="s">
        <v>120</v>
      </c>
      <c r="I115" s="9" t="s">
        <v>121</v>
      </c>
      <c r="J115" s="165" t="s">
        <v>250</v>
      </c>
    </row>
    <row r="116" spans="1:10" ht="207.75" customHeight="1" x14ac:dyDescent="0.2">
      <c r="A116" s="169"/>
      <c r="B116" s="142"/>
      <c r="C116" s="147" t="s">
        <v>4</v>
      </c>
      <c r="D116" s="149"/>
      <c r="E116" s="151" t="s">
        <v>89</v>
      </c>
      <c r="F116" s="151" t="s">
        <v>115</v>
      </c>
      <c r="G116" s="137" t="s">
        <v>210</v>
      </c>
      <c r="H116" s="153" t="s">
        <v>270</v>
      </c>
      <c r="I116" s="153"/>
      <c r="J116" s="166"/>
    </row>
    <row r="117" spans="1:10" ht="242.25" customHeight="1" thickBot="1" x14ac:dyDescent="0.25">
      <c r="A117" s="202"/>
      <c r="B117" s="142"/>
      <c r="C117" s="148"/>
      <c r="D117" s="150"/>
      <c r="E117" s="152"/>
      <c r="F117" s="152"/>
      <c r="G117" s="136" t="s">
        <v>209</v>
      </c>
      <c r="H117" s="154"/>
      <c r="I117" s="154"/>
      <c r="J117" s="166"/>
    </row>
    <row r="118" spans="1:10" ht="13.5" thickBot="1" x14ac:dyDescent="0.25">
      <c r="A118" s="202"/>
      <c r="B118" s="142"/>
      <c r="C118" s="219" t="s">
        <v>5</v>
      </c>
      <c r="D118" s="220"/>
      <c r="E118" s="220"/>
      <c r="F118" s="220"/>
      <c r="G118" s="220"/>
      <c r="H118" s="220"/>
      <c r="I118" s="221"/>
      <c r="J118" s="166"/>
    </row>
    <row r="119" spans="1:10" ht="13.5" thickBot="1" x14ac:dyDescent="0.25">
      <c r="A119" s="202"/>
      <c r="B119" s="143"/>
      <c r="C119" s="188" t="s">
        <v>53</v>
      </c>
      <c r="D119" s="189"/>
      <c r="E119" s="189"/>
      <c r="F119" s="189"/>
      <c r="G119" s="189"/>
      <c r="H119" s="189"/>
      <c r="I119" s="190"/>
      <c r="J119" s="166"/>
    </row>
    <row r="120" spans="1:10" ht="24.75" customHeight="1" thickBot="1" x14ac:dyDescent="0.25">
      <c r="A120" s="202"/>
      <c r="B120" s="11" t="s">
        <v>38</v>
      </c>
      <c r="C120" s="11"/>
      <c r="D120" s="23" t="s">
        <v>43</v>
      </c>
      <c r="E120" s="86" t="s">
        <v>126</v>
      </c>
      <c r="F120" s="23" t="s">
        <v>212</v>
      </c>
      <c r="G120" s="23" t="s">
        <v>199</v>
      </c>
      <c r="H120" s="23" t="s">
        <v>168</v>
      </c>
      <c r="I120" s="23" t="s">
        <v>211</v>
      </c>
      <c r="J120" s="166"/>
    </row>
    <row r="121" spans="1:10" ht="57" customHeight="1" thickBot="1" x14ac:dyDescent="0.25">
      <c r="A121" s="202"/>
      <c r="B121" s="168" t="s">
        <v>202</v>
      </c>
      <c r="C121" s="41" t="s">
        <v>3</v>
      </c>
      <c r="D121" s="8" t="s">
        <v>125</v>
      </c>
      <c r="E121" s="8" t="s">
        <v>124</v>
      </c>
      <c r="F121" s="8" t="s">
        <v>122</v>
      </c>
      <c r="G121" s="7" t="s">
        <v>264</v>
      </c>
      <c r="H121" s="7" t="s">
        <v>265</v>
      </c>
      <c r="I121" s="7" t="s">
        <v>160</v>
      </c>
      <c r="J121" s="166"/>
    </row>
    <row r="122" spans="1:10" ht="181.5" customHeight="1" thickBot="1" x14ac:dyDescent="0.25">
      <c r="A122" s="202"/>
      <c r="B122" s="169"/>
      <c r="C122" s="4" t="s">
        <v>4</v>
      </c>
      <c r="D122" s="42"/>
      <c r="E122" s="73" t="s">
        <v>91</v>
      </c>
      <c r="F122" s="74" t="s">
        <v>123</v>
      </c>
      <c r="G122" s="17" t="s">
        <v>266</v>
      </c>
      <c r="H122" s="17" t="s">
        <v>269</v>
      </c>
      <c r="I122" s="17"/>
      <c r="J122" s="166"/>
    </row>
    <row r="123" spans="1:10" ht="13.5" thickBot="1" x14ac:dyDescent="0.25">
      <c r="A123" s="202"/>
      <c r="B123" s="14"/>
      <c r="C123" s="213" t="s">
        <v>5</v>
      </c>
      <c r="D123" s="214"/>
      <c r="E123" s="214"/>
      <c r="F123" s="214"/>
      <c r="G123" s="214"/>
      <c r="H123" s="214"/>
      <c r="I123" s="215"/>
      <c r="J123" s="166"/>
    </row>
    <row r="124" spans="1:10" ht="13.5" thickBot="1" x14ac:dyDescent="0.25">
      <c r="A124" s="203"/>
      <c r="B124" s="19"/>
      <c r="C124" s="188" t="s">
        <v>54</v>
      </c>
      <c r="D124" s="189"/>
      <c r="E124" s="189"/>
      <c r="F124" s="189"/>
      <c r="G124" s="189"/>
      <c r="H124" s="189"/>
      <c r="I124" s="190"/>
      <c r="J124" s="166"/>
    </row>
    <row r="125" spans="1:10" ht="24.75" thickBot="1" x14ac:dyDescent="0.25">
      <c r="A125" s="52" t="s">
        <v>17</v>
      </c>
      <c r="B125" s="11" t="s">
        <v>197</v>
      </c>
      <c r="C125" s="11"/>
      <c r="D125" s="132" t="s">
        <v>43</v>
      </c>
      <c r="E125" s="133" t="s">
        <v>126</v>
      </c>
      <c r="F125" s="23" t="s">
        <v>212</v>
      </c>
      <c r="G125" s="23" t="s">
        <v>199</v>
      </c>
      <c r="H125" s="23" t="s">
        <v>168</v>
      </c>
      <c r="I125" s="23" t="s">
        <v>211</v>
      </c>
      <c r="J125" s="166"/>
    </row>
    <row r="126" spans="1:10" ht="39" customHeight="1" thickBot="1" x14ac:dyDescent="0.25">
      <c r="A126" s="71">
        <v>0.15</v>
      </c>
      <c r="B126" s="141" t="s">
        <v>223</v>
      </c>
      <c r="C126" s="41" t="s">
        <v>3</v>
      </c>
      <c r="D126" s="46" t="s">
        <v>102</v>
      </c>
      <c r="E126" s="46">
        <v>1</v>
      </c>
      <c r="F126" s="46">
        <v>1</v>
      </c>
      <c r="G126" s="46">
        <v>1</v>
      </c>
      <c r="H126" s="46" t="s">
        <v>66</v>
      </c>
      <c r="I126" s="46" t="s">
        <v>66</v>
      </c>
      <c r="J126" s="166"/>
    </row>
    <row r="127" spans="1:10" ht="131.25" customHeight="1" thickBot="1" x14ac:dyDescent="0.25">
      <c r="A127" s="62"/>
      <c r="B127" s="142"/>
      <c r="C127" s="4" t="s">
        <v>4</v>
      </c>
      <c r="D127" s="102"/>
      <c r="E127" s="88" t="s">
        <v>132</v>
      </c>
      <c r="F127" s="89" t="s">
        <v>131</v>
      </c>
      <c r="G127" s="47" t="s">
        <v>149</v>
      </c>
      <c r="H127" s="47" t="s">
        <v>271</v>
      </c>
      <c r="I127" s="47"/>
      <c r="J127" s="167"/>
    </row>
    <row r="128" spans="1:10" ht="13.5" thickBot="1" x14ac:dyDescent="0.25">
      <c r="A128" s="62"/>
      <c r="B128" s="142"/>
      <c r="C128" s="213" t="s">
        <v>5</v>
      </c>
      <c r="D128" s="214"/>
      <c r="E128" s="214"/>
      <c r="F128" s="214"/>
      <c r="G128" s="214"/>
      <c r="H128" s="214"/>
      <c r="I128" s="215"/>
      <c r="J128" s="36" t="s">
        <v>18</v>
      </c>
    </row>
    <row r="129" spans="1:10" ht="14.25" customHeight="1" thickBot="1" x14ac:dyDescent="0.25">
      <c r="A129" s="63"/>
      <c r="B129" s="143"/>
      <c r="C129" s="216" t="s">
        <v>153</v>
      </c>
      <c r="D129" s="217"/>
      <c r="E129" s="217"/>
      <c r="F129" s="217"/>
      <c r="G129" s="217"/>
      <c r="H129" s="217"/>
      <c r="I129" s="218"/>
      <c r="J129" s="120" t="s">
        <v>156</v>
      </c>
    </row>
    <row r="130" spans="1:10" ht="14.25" hidden="1" thickBot="1" x14ac:dyDescent="0.25">
      <c r="A130" s="90"/>
      <c r="B130" s="76" t="s">
        <v>73</v>
      </c>
      <c r="C130" s="76"/>
      <c r="D130" s="91" t="s">
        <v>43</v>
      </c>
      <c r="E130" s="92" t="s">
        <v>126</v>
      </c>
      <c r="F130" s="91" t="s">
        <v>93</v>
      </c>
      <c r="G130" s="91" t="s">
        <v>94</v>
      </c>
      <c r="H130" s="91" t="s">
        <v>51</v>
      </c>
      <c r="I130" s="91" t="s">
        <v>45</v>
      </c>
      <c r="J130" s="93"/>
    </row>
    <row r="131" spans="1:10" ht="42" hidden="1" customHeight="1" thickBot="1" x14ac:dyDescent="0.25">
      <c r="A131" s="94"/>
      <c r="B131" s="155" t="s">
        <v>81</v>
      </c>
      <c r="C131" s="95" t="s">
        <v>3</v>
      </c>
      <c r="D131" s="96" t="s">
        <v>130</v>
      </c>
      <c r="E131" s="96"/>
      <c r="F131" s="96"/>
      <c r="G131" s="96"/>
      <c r="H131" s="96"/>
      <c r="I131" s="96"/>
      <c r="J131" s="93"/>
    </row>
    <row r="132" spans="1:10" ht="62.45" hidden="1" customHeight="1" thickBot="1" x14ac:dyDescent="0.25">
      <c r="A132" s="97"/>
      <c r="B132" s="156"/>
      <c r="C132" s="78" t="s">
        <v>4</v>
      </c>
      <c r="D132" s="99"/>
      <c r="E132" s="99" t="s">
        <v>87</v>
      </c>
      <c r="F132" s="98" t="s">
        <v>82</v>
      </c>
      <c r="G132" s="99"/>
      <c r="H132" s="99"/>
      <c r="I132" s="99"/>
      <c r="J132" s="100"/>
    </row>
    <row r="133" spans="1:10" ht="13.5" hidden="1" thickBot="1" x14ac:dyDescent="0.25">
      <c r="A133" s="97"/>
      <c r="B133" s="156"/>
      <c r="C133" s="158" t="s">
        <v>5</v>
      </c>
      <c r="D133" s="159"/>
      <c r="E133" s="159"/>
      <c r="F133" s="159"/>
      <c r="G133" s="159"/>
      <c r="H133" s="159"/>
      <c r="I133" s="160"/>
      <c r="J133" s="76"/>
    </row>
    <row r="134" spans="1:10" ht="14.25" hidden="1" customHeight="1" thickBot="1" x14ac:dyDescent="0.25">
      <c r="A134" s="101"/>
      <c r="B134" s="157"/>
      <c r="C134" s="161"/>
      <c r="D134" s="162"/>
      <c r="E134" s="162"/>
      <c r="F134" s="162"/>
      <c r="G134" s="162"/>
      <c r="H134" s="162"/>
      <c r="I134" s="163"/>
      <c r="J134" s="93"/>
    </row>
    <row r="135" spans="1:10" ht="14.25" hidden="1" thickBot="1" x14ac:dyDescent="0.25">
      <c r="A135" s="90"/>
      <c r="B135" s="76" t="s">
        <v>75</v>
      </c>
      <c r="C135" s="76"/>
      <c r="D135" s="91" t="s">
        <v>43</v>
      </c>
      <c r="E135" s="92" t="s">
        <v>126</v>
      </c>
      <c r="F135" s="91" t="s">
        <v>93</v>
      </c>
      <c r="G135" s="91" t="s">
        <v>94</v>
      </c>
      <c r="H135" s="91" t="s">
        <v>51</v>
      </c>
      <c r="I135" s="91" t="s">
        <v>45</v>
      </c>
      <c r="J135" s="93"/>
    </row>
    <row r="136" spans="1:10" ht="27" hidden="1" customHeight="1" thickBot="1" x14ac:dyDescent="0.25">
      <c r="A136" s="94"/>
      <c r="B136" s="155" t="s">
        <v>83</v>
      </c>
      <c r="C136" s="95" t="s">
        <v>3</v>
      </c>
      <c r="D136" s="96" t="s">
        <v>129</v>
      </c>
      <c r="E136" s="96"/>
      <c r="F136" s="96"/>
      <c r="G136" s="96"/>
      <c r="H136" s="96"/>
      <c r="I136" s="96"/>
      <c r="J136" s="93"/>
    </row>
    <row r="137" spans="1:10" ht="103.9" hidden="1" customHeight="1" thickBot="1" x14ac:dyDescent="0.25">
      <c r="A137" s="97"/>
      <c r="B137" s="156"/>
      <c r="C137" s="78" t="s">
        <v>4</v>
      </c>
      <c r="D137" s="99"/>
      <c r="E137" s="99" t="s">
        <v>88</v>
      </c>
      <c r="F137" s="98" t="s">
        <v>84</v>
      </c>
      <c r="G137" s="99"/>
      <c r="H137" s="99"/>
      <c r="I137" s="99"/>
      <c r="J137" s="100"/>
    </row>
    <row r="138" spans="1:10" ht="13.5" hidden="1" thickBot="1" x14ac:dyDescent="0.25">
      <c r="A138" s="97"/>
      <c r="B138" s="156"/>
      <c r="C138" s="158" t="s">
        <v>5</v>
      </c>
      <c r="D138" s="159"/>
      <c r="E138" s="159"/>
      <c r="F138" s="159"/>
      <c r="G138" s="159"/>
      <c r="H138" s="159"/>
      <c r="I138" s="160"/>
      <c r="J138" s="76" t="s">
        <v>18</v>
      </c>
    </row>
    <row r="139" spans="1:10" ht="14.25" hidden="1" customHeight="1" thickBot="1" x14ac:dyDescent="0.25">
      <c r="A139" s="101"/>
      <c r="B139" s="157"/>
      <c r="C139" s="161"/>
      <c r="D139" s="162"/>
      <c r="E139" s="162"/>
      <c r="F139" s="162"/>
      <c r="G139" s="162"/>
      <c r="H139" s="162"/>
      <c r="I139" s="163"/>
      <c r="J139" s="120" t="s">
        <v>156</v>
      </c>
    </row>
    <row r="140" spans="1:10" ht="14.25" thickBot="1" x14ac:dyDescent="0.25">
      <c r="A140" s="182" t="s">
        <v>159</v>
      </c>
      <c r="B140" s="25" t="s">
        <v>8</v>
      </c>
      <c r="C140" s="25"/>
      <c r="D140" s="26" t="s">
        <v>9</v>
      </c>
      <c r="E140" s="26"/>
      <c r="F140" s="26"/>
      <c r="G140" s="26" t="s">
        <v>10</v>
      </c>
      <c r="H140" s="26" t="s">
        <v>11</v>
      </c>
      <c r="I140" s="208" t="s">
        <v>12</v>
      </c>
      <c r="J140" s="205"/>
    </row>
    <row r="141" spans="1:10" ht="14.25" thickBot="1" x14ac:dyDescent="0.25">
      <c r="A141" s="183"/>
      <c r="B141" s="48">
        <f>SUM(1623199*0.8)</f>
        <v>1298559.2000000002</v>
      </c>
      <c r="C141" s="28"/>
      <c r="D141" s="29">
        <v>0</v>
      </c>
      <c r="E141" s="29"/>
      <c r="F141" s="29"/>
      <c r="G141" s="38">
        <v>0</v>
      </c>
      <c r="H141" s="44">
        <f>B141</f>
        <v>1298559.2000000002</v>
      </c>
      <c r="I141" s="209">
        <v>1</v>
      </c>
      <c r="J141" s="210"/>
    </row>
    <row r="142" spans="1:10" ht="13.5" thickBot="1" x14ac:dyDescent="0.25">
      <c r="A142" s="182" t="s">
        <v>13</v>
      </c>
      <c r="B142" s="25" t="s">
        <v>14</v>
      </c>
      <c r="C142" s="30"/>
      <c r="D142" s="176"/>
      <c r="E142" s="177"/>
      <c r="F142" s="177"/>
      <c r="G142" s="177"/>
      <c r="H142" s="177"/>
      <c r="I142" s="177"/>
      <c r="J142" s="178"/>
    </row>
    <row r="143" spans="1:10" ht="13.5" thickBot="1" x14ac:dyDescent="0.25">
      <c r="A143" s="183"/>
      <c r="B143" s="28">
        <v>0.9</v>
      </c>
      <c r="C143" s="31"/>
      <c r="D143" s="179"/>
      <c r="E143" s="180"/>
      <c r="F143" s="180"/>
      <c r="G143" s="180"/>
      <c r="H143" s="180"/>
      <c r="I143" s="180"/>
      <c r="J143" s="181"/>
    </row>
    <row r="144" spans="1:10" x14ac:dyDescent="0.2">
      <c r="G144" s="43"/>
    </row>
    <row r="145" spans="7:7" x14ac:dyDescent="0.2">
      <c r="G145" s="43"/>
    </row>
    <row r="146" spans="7:7" x14ac:dyDescent="0.2">
      <c r="G146" s="43"/>
    </row>
    <row r="147" spans="7:7" x14ac:dyDescent="0.2">
      <c r="G147" s="43"/>
    </row>
    <row r="148" spans="7:7" x14ac:dyDescent="0.2">
      <c r="G148" s="43"/>
    </row>
    <row r="149" spans="7:7" x14ac:dyDescent="0.2">
      <c r="G149" s="43"/>
    </row>
    <row r="150" spans="7:7" x14ac:dyDescent="0.2">
      <c r="G150" s="43"/>
    </row>
    <row r="151" spans="7:7" x14ac:dyDescent="0.2">
      <c r="G151" s="43"/>
    </row>
    <row r="152" spans="7:7" x14ac:dyDescent="0.2">
      <c r="G152" s="43"/>
    </row>
    <row r="153" spans="7:7" x14ac:dyDescent="0.2">
      <c r="G153" s="43"/>
    </row>
    <row r="154" spans="7:7" x14ac:dyDescent="0.2">
      <c r="G154" s="43"/>
    </row>
    <row r="155" spans="7:7" x14ac:dyDescent="0.2">
      <c r="G155" s="43"/>
    </row>
    <row r="156" spans="7:7" x14ac:dyDescent="0.2">
      <c r="G156" s="43"/>
    </row>
    <row r="157" spans="7:7" x14ac:dyDescent="0.2">
      <c r="G157" s="43"/>
    </row>
    <row r="158" spans="7:7" x14ac:dyDescent="0.2">
      <c r="G158" s="43"/>
    </row>
    <row r="159" spans="7:7" x14ac:dyDescent="0.2">
      <c r="G159" s="43"/>
    </row>
    <row r="160" spans="7:7" x14ac:dyDescent="0.2">
      <c r="G160" s="43"/>
    </row>
    <row r="161" spans="7:7" x14ac:dyDescent="0.2">
      <c r="G161" s="43"/>
    </row>
    <row r="162" spans="7:7" x14ac:dyDescent="0.2">
      <c r="G162" s="43"/>
    </row>
    <row r="163" spans="7:7" x14ac:dyDescent="0.2">
      <c r="G163" s="43"/>
    </row>
    <row r="164" spans="7:7" x14ac:dyDescent="0.2">
      <c r="G164" s="43"/>
    </row>
    <row r="165" spans="7:7" x14ac:dyDescent="0.2">
      <c r="G165" s="43"/>
    </row>
    <row r="166" spans="7:7" x14ac:dyDescent="0.2">
      <c r="G166" s="43"/>
    </row>
    <row r="167" spans="7:7" x14ac:dyDescent="0.2">
      <c r="G167" s="43"/>
    </row>
    <row r="168" spans="7:7" x14ac:dyDescent="0.2">
      <c r="G168" s="43"/>
    </row>
    <row r="169" spans="7:7" x14ac:dyDescent="0.2">
      <c r="G169" s="43"/>
    </row>
    <row r="170" spans="7:7" x14ac:dyDescent="0.2">
      <c r="G170" s="43"/>
    </row>
    <row r="171" spans="7:7" x14ac:dyDescent="0.2">
      <c r="G171" s="43"/>
    </row>
    <row r="172" spans="7:7" x14ac:dyDescent="0.2">
      <c r="G172" s="43"/>
    </row>
    <row r="173" spans="7:7" x14ac:dyDescent="0.2">
      <c r="G173" s="43"/>
    </row>
    <row r="174" spans="7:7" x14ac:dyDescent="0.2">
      <c r="G174" s="43"/>
    </row>
    <row r="175" spans="7:7" x14ac:dyDescent="0.2">
      <c r="G175" s="43"/>
    </row>
    <row r="176" spans="7:7" x14ac:dyDescent="0.2">
      <c r="G176" s="43"/>
    </row>
    <row r="177" spans="7:7" x14ac:dyDescent="0.2">
      <c r="G177" s="43"/>
    </row>
    <row r="178" spans="7:7" x14ac:dyDescent="0.2">
      <c r="G178" s="43"/>
    </row>
    <row r="179" spans="7:7" x14ac:dyDescent="0.2">
      <c r="G179" s="43"/>
    </row>
    <row r="180" spans="7:7" x14ac:dyDescent="0.2">
      <c r="G180" s="43"/>
    </row>
    <row r="181" spans="7:7" x14ac:dyDescent="0.2">
      <c r="G181" s="43"/>
    </row>
    <row r="182" spans="7:7" x14ac:dyDescent="0.2">
      <c r="G182" s="43"/>
    </row>
    <row r="183" spans="7:7" x14ac:dyDescent="0.2">
      <c r="G183" s="43"/>
    </row>
    <row r="184" spans="7:7" x14ac:dyDescent="0.2">
      <c r="G184" s="43"/>
    </row>
    <row r="185" spans="7:7" x14ac:dyDescent="0.2">
      <c r="G185" s="43"/>
    </row>
    <row r="186" spans="7:7" x14ac:dyDescent="0.2">
      <c r="G186" s="43"/>
    </row>
    <row r="187" spans="7:7" x14ac:dyDescent="0.2">
      <c r="G187" s="43"/>
    </row>
    <row r="188" spans="7:7" x14ac:dyDescent="0.2">
      <c r="G188" s="43"/>
    </row>
    <row r="189" spans="7:7" x14ac:dyDescent="0.2">
      <c r="G189" s="43"/>
    </row>
    <row r="190" spans="7:7" x14ac:dyDescent="0.2">
      <c r="G190" s="43"/>
    </row>
    <row r="191" spans="7:7" x14ac:dyDescent="0.2">
      <c r="G191" s="43"/>
    </row>
    <row r="192" spans="7:7" x14ac:dyDescent="0.2">
      <c r="G192" s="43"/>
    </row>
    <row r="193" spans="7:7" x14ac:dyDescent="0.2">
      <c r="G193" s="43"/>
    </row>
    <row r="194" spans="7:7" x14ac:dyDescent="0.2">
      <c r="G194" s="43"/>
    </row>
    <row r="195" spans="7:7" x14ac:dyDescent="0.2">
      <c r="G195" s="43"/>
    </row>
    <row r="196" spans="7:7" x14ac:dyDescent="0.2">
      <c r="G196" s="43"/>
    </row>
    <row r="197" spans="7:7" x14ac:dyDescent="0.2">
      <c r="G197" s="43"/>
    </row>
    <row r="198" spans="7:7" x14ac:dyDescent="0.2">
      <c r="G198" s="43"/>
    </row>
    <row r="199" spans="7:7" x14ac:dyDescent="0.2">
      <c r="G199" s="43"/>
    </row>
    <row r="200" spans="7:7" x14ac:dyDescent="0.2">
      <c r="G200" s="43"/>
    </row>
    <row r="201" spans="7:7" x14ac:dyDescent="0.2">
      <c r="G201" s="43"/>
    </row>
    <row r="202" spans="7:7" x14ac:dyDescent="0.2">
      <c r="G202" s="43"/>
    </row>
    <row r="203" spans="7:7" x14ac:dyDescent="0.2">
      <c r="G203" s="43"/>
    </row>
    <row r="204" spans="7:7" x14ac:dyDescent="0.2">
      <c r="G204" s="43"/>
    </row>
    <row r="205" spans="7:7" x14ac:dyDescent="0.2">
      <c r="G205" s="43"/>
    </row>
    <row r="206" spans="7:7" x14ac:dyDescent="0.2">
      <c r="G206" s="43"/>
    </row>
    <row r="207" spans="7:7" x14ac:dyDescent="0.2">
      <c r="G207" s="43"/>
    </row>
    <row r="208" spans="7:7" x14ac:dyDescent="0.2">
      <c r="G208" s="43"/>
    </row>
    <row r="209" spans="7:7" x14ac:dyDescent="0.2">
      <c r="G209" s="43"/>
    </row>
    <row r="210" spans="7:7" x14ac:dyDescent="0.2">
      <c r="G210" s="43"/>
    </row>
    <row r="211" spans="7:7" x14ac:dyDescent="0.2">
      <c r="G211" s="43"/>
    </row>
    <row r="212" spans="7:7" x14ac:dyDescent="0.2">
      <c r="G212" s="43"/>
    </row>
    <row r="213" spans="7:7" x14ac:dyDescent="0.2">
      <c r="G213" s="43"/>
    </row>
    <row r="214" spans="7:7" x14ac:dyDescent="0.2">
      <c r="G214" s="43"/>
    </row>
    <row r="215" spans="7:7" x14ac:dyDescent="0.2">
      <c r="G215" s="43"/>
    </row>
    <row r="216" spans="7:7" x14ac:dyDescent="0.2">
      <c r="G216" s="43"/>
    </row>
    <row r="217" spans="7:7" x14ac:dyDescent="0.2">
      <c r="G217" s="43"/>
    </row>
    <row r="218" spans="7:7" x14ac:dyDescent="0.2">
      <c r="G218" s="43"/>
    </row>
    <row r="219" spans="7:7" x14ac:dyDescent="0.2">
      <c r="G219" s="43"/>
    </row>
    <row r="220" spans="7:7" x14ac:dyDescent="0.2">
      <c r="G220" s="43"/>
    </row>
    <row r="221" spans="7:7" x14ac:dyDescent="0.2">
      <c r="G221" s="43"/>
    </row>
    <row r="222" spans="7:7" x14ac:dyDescent="0.2">
      <c r="G222" s="43"/>
    </row>
    <row r="223" spans="7:7" x14ac:dyDescent="0.2">
      <c r="G223" s="43"/>
    </row>
    <row r="224" spans="7:7" x14ac:dyDescent="0.2">
      <c r="G224" s="43"/>
    </row>
    <row r="225" spans="7:7" x14ac:dyDescent="0.2">
      <c r="G225" s="43"/>
    </row>
    <row r="226" spans="7:7" x14ac:dyDescent="0.2">
      <c r="G226" s="43"/>
    </row>
    <row r="227" spans="7:7" x14ac:dyDescent="0.2">
      <c r="G227" s="43"/>
    </row>
    <row r="228" spans="7:7" x14ac:dyDescent="0.2">
      <c r="G228" s="43"/>
    </row>
    <row r="229" spans="7:7" x14ac:dyDescent="0.2">
      <c r="G229" s="43"/>
    </row>
    <row r="230" spans="7:7" x14ac:dyDescent="0.2">
      <c r="G230" s="43"/>
    </row>
    <row r="231" spans="7:7" x14ac:dyDescent="0.2">
      <c r="G231" s="43"/>
    </row>
    <row r="232" spans="7:7" x14ac:dyDescent="0.2">
      <c r="G232" s="43"/>
    </row>
    <row r="233" spans="7:7" x14ac:dyDescent="0.2">
      <c r="G233" s="43"/>
    </row>
    <row r="234" spans="7:7" x14ac:dyDescent="0.2">
      <c r="G234" s="43"/>
    </row>
    <row r="235" spans="7:7" x14ac:dyDescent="0.2">
      <c r="G235" s="43"/>
    </row>
    <row r="236" spans="7:7" x14ac:dyDescent="0.2">
      <c r="G236" s="43"/>
    </row>
    <row r="237" spans="7:7" x14ac:dyDescent="0.2">
      <c r="G237" s="43"/>
    </row>
    <row r="238" spans="7:7" x14ac:dyDescent="0.2">
      <c r="G238" s="43"/>
    </row>
    <row r="239" spans="7:7" x14ac:dyDescent="0.2">
      <c r="G239" s="43"/>
    </row>
    <row r="240" spans="7:7" x14ac:dyDescent="0.2">
      <c r="G240" s="43"/>
    </row>
    <row r="241" spans="7:7" x14ac:dyDescent="0.2">
      <c r="G241" s="43"/>
    </row>
    <row r="242" spans="7:7" x14ac:dyDescent="0.2">
      <c r="G242" s="43"/>
    </row>
    <row r="243" spans="7:7" x14ac:dyDescent="0.2">
      <c r="G243" s="43"/>
    </row>
    <row r="244" spans="7:7" x14ac:dyDescent="0.2">
      <c r="G244" s="43"/>
    </row>
    <row r="245" spans="7:7" x14ac:dyDescent="0.2">
      <c r="G245" s="43"/>
    </row>
    <row r="246" spans="7:7" x14ac:dyDescent="0.2">
      <c r="G246" s="43"/>
    </row>
    <row r="247" spans="7:7" x14ac:dyDescent="0.2">
      <c r="G247" s="43"/>
    </row>
    <row r="248" spans="7:7" x14ac:dyDescent="0.2">
      <c r="G248" s="43"/>
    </row>
    <row r="249" spans="7:7" x14ac:dyDescent="0.2">
      <c r="G249" s="43"/>
    </row>
    <row r="250" spans="7:7" x14ac:dyDescent="0.2">
      <c r="G250" s="43"/>
    </row>
    <row r="251" spans="7:7" x14ac:dyDescent="0.2">
      <c r="G251" s="43"/>
    </row>
    <row r="252" spans="7:7" x14ac:dyDescent="0.2">
      <c r="G252" s="43"/>
    </row>
    <row r="253" spans="7:7" x14ac:dyDescent="0.2">
      <c r="G253" s="43"/>
    </row>
    <row r="254" spans="7:7" x14ac:dyDescent="0.2">
      <c r="G254" s="43"/>
    </row>
    <row r="255" spans="7:7" x14ac:dyDescent="0.2">
      <c r="G255" s="43"/>
    </row>
    <row r="256" spans="7:7" x14ac:dyDescent="0.2">
      <c r="G256" s="43"/>
    </row>
    <row r="257" spans="7:7" x14ac:dyDescent="0.2">
      <c r="G257" s="43"/>
    </row>
    <row r="258" spans="7:7" x14ac:dyDescent="0.2">
      <c r="G258" s="43"/>
    </row>
    <row r="259" spans="7:7" x14ac:dyDescent="0.2">
      <c r="G259" s="43"/>
    </row>
    <row r="260" spans="7:7" x14ac:dyDescent="0.2">
      <c r="G260" s="43"/>
    </row>
    <row r="261" spans="7:7" x14ac:dyDescent="0.2">
      <c r="G261" s="43"/>
    </row>
    <row r="262" spans="7:7" x14ac:dyDescent="0.2">
      <c r="G262" s="43"/>
    </row>
    <row r="263" spans="7:7" x14ac:dyDescent="0.2">
      <c r="G263" s="43"/>
    </row>
    <row r="264" spans="7:7" x14ac:dyDescent="0.2">
      <c r="G264" s="43"/>
    </row>
    <row r="265" spans="7:7" x14ac:dyDescent="0.2">
      <c r="G265" s="43"/>
    </row>
    <row r="266" spans="7:7" x14ac:dyDescent="0.2">
      <c r="G266" s="43"/>
    </row>
    <row r="267" spans="7:7" x14ac:dyDescent="0.2">
      <c r="G267" s="43"/>
    </row>
    <row r="268" spans="7:7" x14ac:dyDescent="0.2">
      <c r="G268" s="43"/>
    </row>
    <row r="269" spans="7:7" x14ac:dyDescent="0.2">
      <c r="G269" s="43"/>
    </row>
    <row r="270" spans="7:7" x14ac:dyDescent="0.2">
      <c r="G270" s="43"/>
    </row>
    <row r="271" spans="7:7" x14ac:dyDescent="0.2">
      <c r="G271" s="43"/>
    </row>
    <row r="272" spans="7:7" x14ac:dyDescent="0.2">
      <c r="G272" s="43"/>
    </row>
    <row r="273" spans="7:7" x14ac:dyDescent="0.2">
      <c r="G273" s="43"/>
    </row>
    <row r="274" spans="7:7" x14ac:dyDescent="0.2">
      <c r="G274" s="43"/>
    </row>
    <row r="275" spans="7:7" x14ac:dyDescent="0.2">
      <c r="G275" s="43"/>
    </row>
    <row r="276" spans="7:7" x14ac:dyDescent="0.2">
      <c r="G276" s="43"/>
    </row>
    <row r="277" spans="7:7" x14ac:dyDescent="0.2">
      <c r="G277" s="43"/>
    </row>
    <row r="278" spans="7:7" x14ac:dyDescent="0.2">
      <c r="G278" s="43"/>
    </row>
    <row r="279" spans="7:7" x14ac:dyDescent="0.2">
      <c r="G279" s="43"/>
    </row>
    <row r="280" spans="7:7" x14ac:dyDescent="0.2">
      <c r="G280" s="43"/>
    </row>
    <row r="281" spans="7:7" x14ac:dyDescent="0.2">
      <c r="G281" s="43"/>
    </row>
    <row r="282" spans="7:7" x14ac:dyDescent="0.2">
      <c r="G282" s="43"/>
    </row>
    <row r="283" spans="7:7" x14ac:dyDescent="0.2">
      <c r="G283" s="43"/>
    </row>
    <row r="284" spans="7:7" x14ac:dyDescent="0.2">
      <c r="G284" s="43"/>
    </row>
    <row r="285" spans="7:7" x14ac:dyDescent="0.2">
      <c r="G285" s="43"/>
    </row>
    <row r="286" spans="7:7" x14ac:dyDescent="0.2">
      <c r="G286" s="43"/>
    </row>
    <row r="287" spans="7:7" x14ac:dyDescent="0.2">
      <c r="G287" s="43"/>
    </row>
    <row r="288" spans="7:7" x14ac:dyDescent="0.2">
      <c r="G288" s="43"/>
    </row>
    <row r="289" spans="7:7" x14ac:dyDescent="0.2">
      <c r="G289" s="43"/>
    </row>
    <row r="290" spans="7:7" x14ac:dyDescent="0.2">
      <c r="G290" s="43"/>
    </row>
    <row r="291" spans="7:7" x14ac:dyDescent="0.2">
      <c r="G291" s="43"/>
    </row>
    <row r="292" spans="7:7" x14ac:dyDescent="0.2">
      <c r="G292" s="43"/>
    </row>
    <row r="293" spans="7:7" x14ac:dyDescent="0.2">
      <c r="G293" s="43"/>
    </row>
    <row r="294" spans="7:7" x14ac:dyDescent="0.2">
      <c r="G294" s="43"/>
    </row>
    <row r="295" spans="7:7" x14ac:dyDescent="0.2">
      <c r="G295" s="43"/>
    </row>
    <row r="296" spans="7:7" x14ac:dyDescent="0.2">
      <c r="G296" s="43"/>
    </row>
    <row r="297" spans="7:7" x14ac:dyDescent="0.2">
      <c r="G297" s="43"/>
    </row>
    <row r="298" spans="7:7" x14ac:dyDescent="0.2">
      <c r="G298" s="43"/>
    </row>
    <row r="299" spans="7:7" x14ac:dyDescent="0.2">
      <c r="G299" s="43"/>
    </row>
    <row r="300" spans="7:7" x14ac:dyDescent="0.2">
      <c r="G300" s="43"/>
    </row>
    <row r="301" spans="7:7" x14ac:dyDescent="0.2">
      <c r="G301" s="43"/>
    </row>
    <row r="302" spans="7:7" x14ac:dyDescent="0.2">
      <c r="G302" s="43"/>
    </row>
    <row r="303" spans="7:7" x14ac:dyDescent="0.2">
      <c r="G303" s="43"/>
    </row>
    <row r="304" spans="7:7" x14ac:dyDescent="0.2">
      <c r="G304" s="43"/>
    </row>
    <row r="305" spans="7:7" x14ac:dyDescent="0.2">
      <c r="G305" s="43"/>
    </row>
    <row r="306" spans="7:7" x14ac:dyDescent="0.2">
      <c r="G306" s="43"/>
    </row>
    <row r="307" spans="7:7" x14ac:dyDescent="0.2">
      <c r="G307" s="43"/>
    </row>
    <row r="308" spans="7:7" x14ac:dyDescent="0.2">
      <c r="G308" s="43"/>
    </row>
    <row r="309" spans="7:7" x14ac:dyDescent="0.2">
      <c r="G309" s="43"/>
    </row>
    <row r="310" spans="7:7" x14ac:dyDescent="0.2">
      <c r="G310" s="43"/>
    </row>
    <row r="311" spans="7:7" x14ac:dyDescent="0.2">
      <c r="G311" s="43"/>
    </row>
    <row r="312" spans="7:7" x14ac:dyDescent="0.2">
      <c r="G312" s="43"/>
    </row>
    <row r="313" spans="7:7" x14ac:dyDescent="0.2">
      <c r="G313" s="43"/>
    </row>
    <row r="314" spans="7:7" x14ac:dyDescent="0.2">
      <c r="G314" s="43"/>
    </row>
    <row r="315" spans="7:7" x14ac:dyDescent="0.2">
      <c r="G315" s="43"/>
    </row>
    <row r="316" spans="7:7" x14ac:dyDescent="0.2">
      <c r="G316" s="43"/>
    </row>
    <row r="317" spans="7:7" x14ac:dyDescent="0.2">
      <c r="G317" s="43"/>
    </row>
    <row r="318" spans="7:7" x14ac:dyDescent="0.2">
      <c r="G318" s="43"/>
    </row>
    <row r="319" spans="7:7" x14ac:dyDescent="0.2">
      <c r="G319" s="43"/>
    </row>
    <row r="320" spans="7:7" x14ac:dyDescent="0.2">
      <c r="G320" s="43"/>
    </row>
    <row r="321" spans="7:7" x14ac:dyDescent="0.2">
      <c r="G321" s="43"/>
    </row>
    <row r="322" spans="7:7" x14ac:dyDescent="0.2">
      <c r="G322" s="43"/>
    </row>
    <row r="323" spans="7:7" x14ac:dyDescent="0.2">
      <c r="G323" s="43"/>
    </row>
    <row r="324" spans="7:7" x14ac:dyDescent="0.2">
      <c r="G324" s="43"/>
    </row>
    <row r="325" spans="7:7" x14ac:dyDescent="0.2">
      <c r="G325" s="43"/>
    </row>
    <row r="326" spans="7:7" x14ac:dyDescent="0.2">
      <c r="G326" s="43"/>
    </row>
    <row r="327" spans="7:7" x14ac:dyDescent="0.2">
      <c r="G327" s="43"/>
    </row>
    <row r="328" spans="7:7" x14ac:dyDescent="0.2">
      <c r="G328" s="43"/>
    </row>
    <row r="329" spans="7:7" x14ac:dyDescent="0.2">
      <c r="G329" s="43"/>
    </row>
    <row r="330" spans="7:7" x14ac:dyDescent="0.2">
      <c r="G330" s="43"/>
    </row>
    <row r="331" spans="7:7" x14ac:dyDescent="0.2">
      <c r="G331" s="43"/>
    </row>
    <row r="332" spans="7:7" x14ac:dyDescent="0.2">
      <c r="G332" s="43"/>
    </row>
    <row r="333" spans="7:7" x14ac:dyDescent="0.2">
      <c r="G333" s="43"/>
    </row>
    <row r="334" spans="7:7" x14ac:dyDescent="0.2">
      <c r="G334" s="43"/>
    </row>
    <row r="335" spans="7:7" x14ac:dyDescent="0.2">
      <c r="G335" s="43"/>
    </row>
    <row r="336" spans="7:7" x14ac:dyDescent="0.2">
      <c r="G336" s="43"/>
    </row>
    <row r="337" spans="7:7" x14ac:dyDescent="0.2">
      <c r="G337" s="43"/>
    </row>
    <row r="338" spans="7:7" x14ac:dyDescent="0.2">
      <c r="G338" s="43"/>
    </row>
    <row r="339" spans="7:7" x14ac:dyDescent="0.2">
      <c r="G339" s="43"/>
    </row>
    <row r="340" spans="7:7" x14ac:dyDescent="0.2">
      <c r="G340" s="43"/>
    </row>
    <row r="341" spans="7:7" x14ac:dyDescent="0.2">
      <c r="G341" s="43"/>
    </row>
    <row r="342" spans="7:7" x14ac:dyDescent="0.2">
      <c r="G342" s="43"/>
    </row>
    <row r="343" spans="7:7" x14ac:dyDescent="0.2">
      <c r="G343" s="43"/>
    </row>
    <row r="344" spans="7:7" x14ac:dyDescent="0.2">
      <c r="G344" s="43"/>
    </row>
    <row r="345" spans="7:7" x14ac:dyDescent="0.2">
      <c r="G345" s="43"/>
    </row>
    <row r="346" spans="7:7" x14ac:dyDescent="0.2">
      <c r="G346" s="43"/>
    </row>
    <row r="347" spans="7:7" x14ac:dyDescent="0.2">
      <c r="G347" s="43"/>
    </row>
    <row r="348" spans="7:7" x14ac:dyDescent="0.2">
      <c r="G348" s="43"/>
    </row>
    <row r="349" spans="7:7" x14ac:dyDescent="0.2">
      <c r="G349" s="43"/>
    </row>
    <row r="350" spans="7:7" x14ac:dyDescent="0.2">
      <c r="G350" s="43"/>
    </row>
    <row r="351" spans="7:7" x14ac:dyDescent="0.2">
      <c r="G351" s="43"/>
    </row>
    <row r="352" spans="7:7" x14ac:dyDescent="0.2">
      <c r="G352" s="43"/>
    </row>
    <row r="353" spans="7:7" x14ac:dyDescent="0.2">
      <c r="G353" s="43"/>
    </row>
    <row r="354" spans="7:7" x14ac:dyDescent="0.2">
      <c r="G354" s="43"/>
    </row>
    <row r="355" spans="7:7" x14ac:dyDescent="0.2">
      <c r="G355" s="43"/>
    </row>
    <row r="356" spans="7:7" x14ac:dyDescent="0.2">
      <c r="G356" s="43"/>
    </row>
    <row r="357" spans="7:7" x14ac:dyDescent="0.2">
      <c r="G357" s="43"/>
    </row>
    <row r="358" spans="7:7" x14ac:dyDescent="0.2">
      <c r="G358" s="43"/>
    </row>
    <row r="359" spans="7:7" x14ac:dyDescent="0.2">
      <c r="G359" s="43"/>
    </row>
    <row r="360" spans="7:7" x14ac:dyDescent="0.2">
      <c r="G360" s="43"/>
    </row>
    <row r="361" spans="7:7" x14ac:dyDescent="0.2">
      <c r="G361" s="43"/>
    </row>
    <row r="362" spans="7:7" x14ac:dyDescent="0.2">
      <c r="G362" s="43"/>
    </row>
    <row r="363" spans="7:7" x14ac:dyDescent="0.2">
      <c r="G363" s="43"/>
    </row>
    <row r="364" spans="7:7" x14ac:dyDescent="0.2">
      <c r="G364" s="43"/>
    </row>
    <row r="365" spans="7:7" x14ac:dyDescent="0.2">
      <c r="G365" s="43"/>
    </row>
    <row r="366" spans="7:7" x14ac:dyDescent="0.2">
      <c r="G366" s="43"/>
    </row>
    <row r="367" spans="7:7" x14ac:dyDescent="0.2">
      <c r="G367" s="43"/>
    </row>
    <row r="368" spans="7:7" x14ac:dyDescent="0.2">
      <c r="G368" s="43"/>
    </row>
    <row r="369" spans="7:7" x14ac:dyDescent="0.2">
      <c r="G369" s="43"/>
    </row>
    <row r="370" spans="7:7" x14ac:dyDescent="0.2">
      <c r="G370" s="43"/>
    </row>
    <row r="371" spans="7:7" x14ac:dyDescent="0.2">
      <c r="G371" s="43"/>
    </row>
    <row r="372" spans="7:7" x14ac:dyDescent="0.2">
      <c r="G372" s="43"/>
    </row>
    <row r="373" spans="7:7" x14ac:dyDescent="0.2">
      <c r="G373" s="43"/>
    </row>
    <row r="374" spans="7:7" x14ac:dyDescent="0.2">
      <c r="G374" s="43"/>
    </row>
    <row r="375" spans="7:7" x14ac:dyDescent="0.2">
      <c r="G375" s="43"/>
    </row>
    <row r="376" spans="7:7" x14ac:dyDescent="0.2">
      <c r="G376" s="43"/>
    </row>
    <row r="377" spans="7:7" x14ac:dyDescent="0.2">
      <c r="G377" s="43"/>
    </row>
    <row r="378" spans="7:7" x14ac:dyDescent="0.2">
      <c r="G378" s="43"/>
    </row>
    <row r="379" spans="7:7" x14ac:dyDescent="0.2">
      <c r="G379" s="43"/>
    </row>
    <row r="380" spans="7:7" x14ac:dyDescent="0.2">
      <c r="G380" s="43"/>
    </row>
    <row r="381" spans="7:7" x14ac:dyDescent="0.2">
      <c r="G381" s="43"/>
    </row>
    <row r="382" spans="7:7" x14ac:dyDescent="0.2">
      <c r="G382" s="43"/>
    </row>
    <row r="383" spans="7:7" x14ac:dyDescent="0.2">
      <c r="G383" s="43"/>
    </row>
    <row r="384" spans="7:7" x14ac:dyDescent="0.2">
      <c r="G384" s="43"/>
    </row>
    <row r="385" spans="7:7" x14ac:dyDescent="0.2">
      <c r="G385" s="43"/>
    </row>
    <row r="386" spans="7:7" x14ac:dyDescent="0.2">
      <c r="G386" s="43"/>
    </row>
    <row r="387" spans="7:7" x14ac:dyDescent="0.2">
      <c r="G387" s="43"/>
    </row>
    <row r="388" spans="7:7" x14ac:dyDescent="0.2">
      <c r="G388" s="43"/>
    </row>
    <row r="389" spans="7:7" x14ac:dyDescent="0.2">
      <c r="G389" s="43"/>
    </row>
    <row r="390" spans="7:7" x14ac:dyDescent="0.2">
      <c r="G390" s="43"/>
    </row>
    <row r="391" spans="7:7" x14ac:dyDescent="0.2">
      <c r="G391" s="43"/>
    </row>
    <row r="392" spans="7:7" x14ac:dyDescent="0.2">
      <c r="G392" s="43"/>
    </row>
    <row r="393" spans="7:7" x14ac:dyDescent="0.2">
      <c r="G393" s="43"/>
    </row>
    <row r="394" spans="7:7" x14ac:dyDescent="0.2">
      <c r="G394" s="43"/>
    </row>
    <row r="395" spans="7:7" x14ac:dyDescent="0.2">
      <c r="G395" s="43"/>
    </row>
    <row r="396" spans="7:7" x14ac:dyDescent="0.2">
      <c r="G396" s="43"/>
    </row>
    <row r="397" spans="7:7" x14ac:dyDescent="0.2">
      <c r="G397" s="43"/>
    </row>
    <row r="398" spans="7:7" x14ac:dyDescent="0.2">
      <c r="G398" s="43"/>
    </row>
    <row r="399" spans="7:7" x14ac:dyDescent="0.2">
      <c r="G399" s="43"/>
    </row>
    <row r="400" spans="7:7" x14ac:dyDescent="0.2">
      <c r="G400" s="43"/>
    </row>
    <row r="401" spans="7:7" x14ac:dyDescent="0.2">
      <c r="G401" s="43"/>
    </row>
    <row r="402" spans="7:7" x14ac:dyDescent="0.2">
      <c r="G402" s="43"/>
    </row>
    <row r="403" spans="7:7" x14ac:dyDescent="0.2">
      <c r="G403" s="43"/>
    </row>
    <row r="404" spans="7:7" x14ac:dyDescent="0.2">
      <c r="G404" s="43"/>
    </row>
    <row r="405" spans="7:7" x14ac:dyDescent="0.2">
      <c r="G405" s="43"/>
    </row>
    <row r="406" spans="7:7" x14ac:dyDescent="0.2">
      <c r="G406" s="43"/>
    </row>
    <row r="407" spans="7:7" x14ac:dyDescent="0.2">
      <c r="G407" s="43"/>
    </row>
    <row r="408" spans="7:7" x14ac:dyDescent="0.2">
      <c r="G408" s="43"/>
    </row>
    <row r="409" spans="7:7" x14ac:dyDescent="0.2">
      <c r="G409" s="43"/>
    </row>
    <row r="410" spans="7:7" x14ac:dyDescent="0.2">
      <c r="G410" s="43"/>
    </row>
    <row r="411" spans="7:7" x14ac:dyDescent="0.2">
      <c r="G411" s="43"/>
    </row>
    <row r="412" spans="7:7" x14ac:dyDescent="0.2">
      <c r="G412" s="43"/>
    </row>
    <row r="413" spans="7:7" x14ac:dyDescent="0.2">
      <c r="G413" s="43"/>
    </row>
    <row r="414" spans="7:7" x14ac:dyDescent="0.2">
      <c r="G414" s="43"/>
    </row>
    <row r="415" spans="7:7" x14ac:dyDescent="0.2">
      <c r="G415" s="43"/>
    </row>
    <row r="416" spans="7:7" x14ac:dyDescent="0.2">
      <c r="G416" s="43"/>
    </row>
    <row r="417" spans="7:7" x14ac:dyDescent="0.2">
      <c r="G417" s="43"/>
    </row>
    <row r="418" spans="7:7" x14ac:dyDescent="0.2">
      <c r="G418" s="43"/>
    </row>
    <row r="419" spans="7:7" x14ac:dyDescent="0.2">
      <c r="G419" s="43"/>
    </row>
    <row r="420" spans="7:7" x14ac:dyDescent="0.2">
      <c r="G420" s="43"/>
    </row>
    <row r="421" spans="7:7" x14ac:dyDescent="0.2">
      <c r="G421" s="43"/>
    </row>
    <row r="422" spans="7:7" x14ac:dyDescent="0.2">
      <c r="G422" s="43"/>
    </row>
    <row r="423" spans="7:7" x14ac:dyDescent="0.2">
      <c r="G423" s="43"/>
    </row>
    <row r="424" spans="7:7" x14ac:dyDescent="0.2">
      <c r="G424" s="43"/>
    </row>
    <row r="425" spans="7:7" x14ac:dyDescent="0.2">
      <c r="G425" s="43"/>
    </row>
    <row r="426" spans="7:7" x14ac:dyDescent="0.2">
      <c r="G426" s="43"/>
    </row>
    <row r="427" spans="7:7" x14ac:dyDescent="0.2">
      <c r="G427" s="43"/>
    </row>
    <row r="428" spans="7:7" x14ac:dyDescent="0.2">
      <c r="G428" s="43"/>
    </row>
    <row r="429" spans="7:7" x14ac:dyDescent="0.2">
      <c r="G429" s="43"/>
    </row>
    <row r="430" spans="7:7" x14ac:dyDescent="0.2">
      <c r="G430" s="43"/>
    </row>
    <row r="431" spans="7:7" x14ac:dyDescent="0.2">
      <c r="G431" s="43"/>
    </row>
    <row r="432" spans="7:7" x14ac:dyDescent="0.2">
      <c r="G432" s="43"/>
    </row>
    <row r="433" spans="7:7" x14ac:dyDescent="0.2">
      <c r="G433" s="43"/>
    </row>
    <row r="434" spans="7:7" x14ac:dyDescent="0.2">
      <c r="G434" s="43"/>
    </row>
    <row r="435" spans="7:7" x14ac:dyDescent="0.2">
      <c r="G435" s="43"/>
    </row>
    <row r="436" spans="7:7" x14ac:dyDescent="0.2">
      <c r="G436" s="43"/>
    </row>
    <row r="437" spans="7:7" x14ac:dyDescent="0.2">
      <c r="G437" s="43"/>
    </row>
    <row r="438" spans="7:7" x14ac:dyDescent="0.2">
      <c r="G438" s="43"/>
    </row>
    <row r="439" spans="7:7" x14ac:dyDescent="0.2">
      <c r="G439" s="43"/>
    </row>
    <row r="440" spans="7:7" x14ac:dyDescent="0.2">
      <c r="G440" s="43"/>
    </row>
    <row r="441" spans="7:7" x14ac:dyDescent="0.2">
      <c r="G441" s="43"/>
    </row>
    <row r="442" spans="7:7" x14ac:dyDescent="0.2">
      <c r="G442" s="43"/>
    </row>
    <row r="443" spans="7:7" x14ac:dyDescent="0.2">
      <c r="G443" s="43"/>
    </row>
    <row r="444" spans="7:7" x14ac:dyDescent="0.2">
      <c r="G444" s="43"/>
    </row>
    <row r="445" spans="7:7" x14ac:dyDescent="0.2">
      <c r="G445" s="43"/>
    </row>
    <row r="446" spans="7:7" x14ac:dyDescent="0.2">
      <c r="G446" s="43"/>
    </row>
    <row r="447" spans="7:7" x14ac:dyDescent="0.2">
      <c r="G447" s="43"/>
    </row>
    <row r="448" spans="7:7" x14ac:dyDescent="0.2">
      <c r="G448" s="43"/>
    </row>
    <row r="449" spans="7:7" x14ac:dyDescent="0.2">
      <c r="G449" s="43"/>
    </row>
    <row r="450" spans="7:7" x14ac:dyDescent="0.2">
      <c r="G450" s="43"/>
    </row>
  </sheetData>
  <mergeCells count="110">
    <mergeCell ref="A15:A28"/>
    <mergeCell ref="D17:I17"/>
    <mergeCell ref="B1:J1"/>
    <mergeCell ref="D10:I10"/>
    <mergeCell ref="D11:I11"/>
    <mergeCell ref="A41:A42"/>
    <mergeCell ref="B62:B65"/>
    <mergeCell ref="D23:I23"/>
    <mergeCell ref="A39:A40"/>
    <mergeCell ref="I39:J39"/>
    <mergeCell ref="C64:I64"/>
    <mergeCell ref="C65:I65"/>
    <mergeCell ref="I56:J56"/>
    <mergeCell ref="D22:I22"/>
    <mergeCell ref="C48:I48"/>
    <mergeCell ref="C49:I49"/>
    <mergeCell ref="B20:B22"/>
    <mergeCell ref="J3:J11"/>
    <mergeCell ref="D27:I27"/>
    <mergeCell ref="D28:I28"/>
    <mergeCell ref="D6:I6"/>
    <mergeCell ref="B3:B6"/>
    <mergeCell ref="B15:B18"/>
    <mergeCell ref="D18:I18"/>
    <mergeCell ref="I40:J40"/>
    <mergeCell ref="D41:J42"/>
    <mergeCell ref="J46:J52"/>
    <mergeCell ref="B72:B75"/>
    <mergeCell ref="B48:B49"/>
    <mergeCell ref="C74:I74"/>
    <mergeCell ref="A142:A143"/>
    <mergeCell ref="I141:J141"/>
    <mergeCell ref="D142:J143"/>
    <mergeCell ref="C106:I106"/>
    <mergeCell ref="D110:J111"/>
    <mergeCell ref="C124:I124"/>
    <mergeCell ref="A140:A141"/>
    <mergeCell ref="C128:I128"/>
    <mergeCell ref="C129:I129"/>
    <mergeCell ref="C118:I118"/>
    <mergeCell ref="C119:I119"/>
    <mergeCell ref="I109:J109"/>
    <mergeCell ref="I108:J108"/>
    <mergeCell ref="C107:I107"/>
    <mergeCell ref="I140:J140"/>
    <mergeCell ref="A108:A109"/>
    <mergeCell ref="C123:I123"/>
    <mergeCell ref="B126:B129"/>
    <mergeCell ref="A46:A49"/>
    <mergeCell ref="A3:A11"/>
    <mergeCell ref="D5:I5"/>
    <mergeCell ref="A83:A91"/>
    <mergeCell ref="I76:J76"/>
    <mergeCell ref="A110:A111"/>
    <mergeCell ref="A115:A124"/>
    <mergeCell ref="A97:A98"/>
    <mergeCell ref="C54:I54"/>
    <mergeCell ref="A55:A56"/>
    <mergeCell ref="I55:J55"/>
    <mergeCell ref="A57:A58"/>
    <mergeCell ref="A78:A79"/>
    <mergeCell ref="D78:J79"/>
    <mergeCell ref="C96:I96"/>
    <mergeCell ref="C95:I95"/>
    <mergeCell ref="I97:J97"/>
    <mergeCell ref="A76:A77"/>
    <mergeCell ref="D99:J100"/>
    <mergeCell ref="J104:J105"/>
    <mergeCell ref="J62:J73"/>
    <mergeCell ref="J115:J127"/>
    <mergeCell ref="I77:J77"/>
    <mergeCell ref="I98:J98"/>
    <mergeCell ref="A99:A100"/>
    <mergeCell ref="B121:B122"/>
    <mergeCell ref="B67:B68"/>
    <mergeCell ref="C69:I69"/>
    <mergeCell ref="C70:I70"/>
    <mergeCell ref="B115:B119"/>
    <mergeCell ref="C75:I75"/>
    <mergeCell ref="B51:B54"/>
    <mergeCell ref="C53:I53"/>
    <mergeCell ref="C86:I86"/>
    <mergeCell ref="C90:I90"/>
    <mergeCell ref="C91:I91"/>
    <mergeCell ref="C85:I85"/>
    <mergeCell ref="B88:B91"/>
    <mergeCell ref="B25:B28"/>
    <mergeCell ref="J83:J94"/>
    <mergeCell ref="C116:C117"/>
    <mergeCell ref="D116:D117"/>
    <mergeCell ref="E116:E117"/>
    <mergeCell ref="F116:F117"/>
    <mergeCell ref="H116:H117"/>
    <mergeCell ref="I116:I117"/>
    <mergeCell ref="B136:B139"/>
    <mergeCell ref="C138:I138"/>
    <mergeCell ref="C139:I139"/>
    <mergeCell ref="B83:B86"/>
    <mergeCell ref="D38:I38"/>
    <mergeCell ref="J15:J38"/>
    <mergeCell ref="B93:B96"/>
    <mergeCell ref="B131:B134"/>
    <mergeCell ref="C133:I133"/>
    <mergeCell ref="C134:I134"/>
    <mergeCell ref="B30:B32"/>
    <mergeCell ref="D32:I32"/>
    <mergeCell ref="D33:I33"/>
    <mergeCell ref="B35:B37"/>
    <mergeCell ref="D37:I37"/>
    <mergeCell ref="D57:J58"/>
  </mergeCells>
  <phoneticPr fontId="0" type="noConversion"/>
  <pageMargins left="0.25" right="0.25" top="0.75" bottom="0.75" header="0.3" footer="0.3"/>
  <pageSetup paperSize="8" scale="47" fitToHeight="5" orientation="landscape" cellComments="atEnd" r:id="rId1"/>
  <headerFooter alignWithMargins="0">
    <oddHeader>&amp;LANNEX 1:  Logical Framework 
&amp;RUpdated: &amp;D</oddHeader>
    <oddFooter xml:space="preserve">&amp;L
</oddFooter>
  </headerFooter>
  <rowBreaks count="5" manualBreakCount="5">
    <brk id="43" max="9" man="1"/>
    <brk id="59" max="9" man="1"/>
    <brk id="80" max="9" man="1"/>
    <brk id="101" max="9" man="1"/>
    <brk id="11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14"/>
  <sheetViews>
    <sheetView workbookViewId="0">
      <selection activeCell="B1" sqref="B1"/>
    </sheetView>
  </sheetViews>
  <sheetFormatPr defaultRowHeight="12.75" x14ac:dyDescent="0.2"/>
  <cols>
    <col min="1" max="1" width="25" customWidth="1"/>
  </cols>
  <sheetData>
    <row r="4" spans="1:6" x14ac:dyDescent="0.2">
      <c r="B4" s="1"/>
      <c r="C4" s="1"/>
      <c r="D4" s="1"/>
      <c r="E4" s="1"/>
    </row>
    <row r="5" spans="1:6" x14ac:dyDescent="0.2">
      <c r="A5" s="1"/>
    </row>
    <row r="6" spans="1:6" x14ac:dyDescent="0.2">
      <c r="A6" s="1"/>
    </row>
    <row r="10" spans="1:6" x14ac:dyDescent="0.2">
      <c r="B10">
        <v>2010</v>
      </c>
      <c r="C10">
        <v>2013</v>
      </c>
      <c r="D10">
        <v>2016</v>
      </c>
      <c r="E10">
        <v>2019</v>
      </c>
      <c r="F10">
        <v>2022</v>
      </c>
    </row>
    <row r="11" spans="1:6" x14ac:dyDescent="0.2">
      <c r="A11" t="s">
        <v>28</v>
      </c>
      <c r="B11" s="2">
        <v>0.65500000000000003</v>
      </c>
      <c r="C11" s="2">
        <f>B11-B11*0.019</f>
        <v>0.64255499999999999</v>
      </c>
      <c r="D11" s="2">
        <f>C11-C11*0.019</f>
        <v>0.63034645499999997</v>
      </c>
      <c r="E11" s="2">
        <f>D11-D11*0.019</f>
        <v>0.61836987235499996</v>
      </c>
      <c r="F11" s="2">
        <f>E11-E11*0.019</f>
        <v>0.60662084478025491</v>
      </c>
    </row>
    <row r="12" spans="1:6" x14ac:dyDescent="0.2">
      <c r="A12" t="s">
        <v>31</v>
      </c>
      <c r="B12" s="2">
        <v>0.39100000000000001</v>
      </c>
      <c r="C12" s="2">
        <f>B12-B12*0.05</f>
        <v>0.37145</v>
      </c>
      <c r="D12" s="2">
        <f>C12-C12*0.1</f>
        <v>0.33430500000000002</v>
      </c>
      <c r="E12" s="2">
        <f>D12-D12*0.15</f>
        <v>0.28415925000000003</v>
      </c>
      <c r="F12" s="2">
        <f>E12-E12*0.2</f>
        <v>0.22732740000000001</v>
      </c>
    </row>
    <row r="13" spans="1:6" x14ac:dyDescent="0.2">
      <c r="A13" t="s">
        <v>29</v>
      </c>
      <c r="B13" s="2">
        <v>0.48</v>
      </c>
      <c r="C13" s="2">
        <f>B13-B13*0.07</f>
        <v>0.44639999999999996</v>
      </c>
      <c r="D13" s="2">
        <f>C13-C13*0.14</f>
        <v>0.38390399999999997</v>
      </c>
      <c r="E13" s="2">
        <f>D13-D13*0.28</f>
        <v>0.27641087999999997</v>
      </c>
      <c r="F13" s="2">
        <f>E13-E13*0.56</f>
        <v>0.12162078719999997</v>
      </c>
    </row>
    <row r="14" spans="1:6" x14ac:dyDescent="0.2">
      <c r="A14" t="s">
        <v>30</v>
      </c>
      <c r="B14" s="2">
        <v>0.42</v>
      </c>
      <c r="C14" s="2">
        <f>B14-B14*0.08</f>
        <v>0.38639999999999997</v>
      </c>
      <c r="D14" s="2">
        <f>C14-C14*0.16</f>
        <v>0.32457599999999998</v>
      </c>
      <c r="E14" s="2">
        <f>D14-D14*0.32</f>
        <v>0.22071167999999997</v>
      </c>
      <c r="F14" s="2">
        <f>E14-E14*0.64</f>
        <v>7.9456204799999985E-2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A18" sqref="A18:A20"/>
    </sheetView>
  </sheetViews>
  <sheetFormatPr defaultRowHeight="12.75" x14ac:dyDescent="0.2"/>
  <cols>
    <col min="1" max="1" width="13.140625" customWidth="1"/>
    <col min="2" max="2" width="18.7109375" style="128" customWidth="1"/>
    <col min="3" max="3" width="17.7109375" customWidth="1"/>
  </cols>
  <sheetData>
    <row r="1" spans="1:4" x14ac:dyDescent="0.2">
      <c r="A1" s="3" t="s">
        <v>174</v>
      </c>
    </row>
    <row r="3" spans="1:4" x14ac:dyDescent="0.2">
      <c r="A3" s="3" t="s">
        <v>175</v>
      </c>
      <c r="B3" s="129" t="s">
        <v>177</v>
      </c>
      <c r="C3" s="3" t="s">
        <v>179</v>
      </c>
      <c r="D3" s="3" t="s">
        <v>181</v>
      </c>
    </row>
    <row r="4" spans="1:4" ht="127.5" x14ac:dyDescent="0.2">
      <c r="A4" s="3" t="s">
        <v>176</v>
      </c>
      <c r="B4" s="130" t="s">
        <v>178</v>
      </c>
      <c r="C4" s="227" t="s">
        <v>180</v>
      </c>
      <c r="D4" s="131" t="s">
        <v>182</v>
      </c>
    </row>
    <row r="5" spans="1:4" ht="127.5" x14ac:dyDescent="0.2">
      <c r="B5" s="130" t="s">
        <v>172</v>
      </c>
      <c r="C5" s="228"/>
    </row>
    <row r="7" spans="1:4" x14ac:dyDescent="0.2">
      <c r="A7" s="3" t="s">
        <v>186</v>
      </c>
      <c r="B7" s="129" t="s">
        <v>187</v>
      </c>
    </row>
    <row r="18" spans="1:1" x14ac:dyDescent="0.2">
      <c r="A18" s="3" t="s">
        <v>183</v>
      </c>
    </row>
    <row r="19" spans="1:1" x14ac:dyDescent="0.2">
      <c r="A19" s="3" t="s">
        <v>184</v>
      </c>
    </row>
    <row r="20" spans="1:1" x14ac:dyDescent="0.2">
      <c r="A20" s="3" t="s">
        <v>185</v>
      </c>
    </row>
  </sheetData>
  <mergeCells count="1">
    <mergeCell ref="C4:C5"/>
  </mergeCells>
  <pageMargins left="0.7" right="0.7" top="0.75" bottom="0.75" header="0.3" footer="0.3"/>
</worksheet>
</file>

<file path=docProps/app.xml><?xml version="1.0" encoding="utf-8"?>
<ap:Properties xmlns:vt="http://schemas.openxmlformats.org/officeDocument/2006/docPropsVTypes" xmlns:ap="http://schemas.openxmlformats.org/officeDocument/2006/extended-properties">
  <ap:Application>Microsoft Excel</ap:Application>
  <ap:ScaleCrop>false</ap:ScaleCrop>
  <ap:LinksUpToDate>false</ap:LinksUpToDate>
  <ap:HyperlinksChanged>false</ap:HyperlinksChanged>
  <ap:AppVersion>14.0300</ap:AppVersion>
</ap:Properties>
</file>

<file path=docProps/core.xml><?xml version="1.0" encoding="utf-8"?>
<coreProperties xmlns:dc="http://purl.org/dc/elements/1.1/" xmlns:dcterms="http://purl.org/dc/terms/" xmlns:xsi="http://www.w3.org/2001/XMLSchema-instance" xmlns="http://schemas.openxmlformats.org/package/2006/metadata/core-properties"/>
</file>